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510" yWindow="615" windowWidth="27495" windowHeight="11445" activeTab="1"/>
  </bookViews>
  <sheets>
    <sheet name="Rekapitulácia stavby" sheetId="1" r:id="rId1"/>
    <sheet name="295-1 - Rekonštrukcia opl..." sheetId="2" r:id="rId2"/>
  </sheets>
  <definedNames>
    <definedName name="_xlnm._FilterDatabase" localSheetId="1" hidden="1">'295-1 - Rekonštrukcia opl...'!$C$124:$K$233</definedName>
    <definedName name="_xlnm.Print_Titles" localSheetId="1">'295-1 - Rekonštrukcia opl...'!$124:$124</definedName>
    <definedName name="_xlnm.Print_Titles" localSheetId="0">'Rekapitulácia stavby'!$92:$92</definedName>
    <definedName name="_xlnm.Print_Area" localSheetId="1">'295-1 - Rekonštrukcia opl...'!$C$4:$J$76,'295-1 - Rekonštrukcia opl...'!$C$82:$J$106,'295-1 - Rekonštrukcia opl...'!$C$112:$J$233</definedName>
    <definedName name="_xlnm.Print_Area" localSheetId="0">'Rekapitulácia stavby'!$D$4:$AO$76,'Rekapitulácia stavby'!$C$82:$AQ$97</definedName>
  </definedNames>
  <calcPr calcId="125725"/>
</workbook>
</file>

<file path=xl/calcChain.xml><?xml version="1.0" encoding="utf-8"?>
<calcChain xmlns="http://schemas.openxmlformats.org/spreadsheetml/2006/main">
  <c r="J37" i="2"/>
  <c r="J36"/>
  <c r="AY96" i="1" s="1"/>
  <c r="J35" i="2"/>
  <c r="AX96" i="1" s="1"/>
  <c r="BI233" i="2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3"/>
  <c r="BH223"/>
  <c r="BG223"/>
  <c r="BE223"/>
  <c r="T223"/>
  <c r="R223"/>
  <c r="P223"/>
  <c r="BI221"/>
  <c r="BH221"/>
  <c r="BG221"/>
  <c r="BE221"/>
  <c r="T221"/>
  <c r="R221"/>
  <c r="P221"/>
  <c r="BI216"/>
  <c r="BH216"/>
  <c r="BG216"/>
  <c r="BE216"/>
  <c r="T216"/>
  <c r="R216"/>
  <c r="P216"/>
  <c r="BI213"/>
  <c r="BH213"/>
  <c r="BG213"/>
  <c r="BE213"/>
  <c r="T213"/>
  <c r="T212" s="1"/>
  <c r="R213"/>
  <c r="R212" s="1"/>
  <c r="P213"/>
  <c r="P212"/>
  <c r="BI211"/>
  <c r="BH211"/>
  <c r="BG211"/>
  <c r="BE211"/>
  <c r="T211"/>
  <c r="R211"/>
  <c r="P211"/>
  <c r="BI209"/>
  <c r="BH209"/>
  <c r="BG209"/>
  <c r="BE209"/>
  <c r="T209"/>
  <c r="R209"/>
  <c r="P209"/>
  <c r="BI208"/>
  <c r="BH208"/>
  <c r="BG208"/>
  <c r="BE208"/>
  <c r="T208"/>
  <c r="R208"/>
  <c r="P208"/>
  <c r="BI206"/>
  <c r="BH206"/>
  <c r="BG206"/>
  <c r="BE206"/>
  <c r="T206"/>
  <c r="R206"/>
  <c r="P206"/>
  <c r="BI204"/>
  <c r="BH204"/>
  <c r="BG204"/>
  <c r="BE204"/>
  <c r="T204"/>
  <c r="R204"/>
  <c r="P204"/>
  <c r="BI202"/>
  <c r="BH202"/>
  <c r="BG202"/>
  <c r="BE202"/>
  <c r="T202"/>
  <c r="R202"/>
  <c r="P202"/>
  <c r="BI200"/>
  <c r="BH200"/>
  <c r="BG200"/>
  <c r="BE200"/>
  <c r="T200"/>
  <c r="R200"/>
  <c r="P200"/>
  <c r="BI198"/>
  <c r="BH198"/>
  <c r="BG198"/>
  <c r="BE198"/>
  <c r="T198"/>
  <c r="R198"/>
  <c r="P198"/>
  <c r="BI196"/>
  <c r="BH196"/>
  <c r="BG196"/>
  <c r="BE196"/>
  <c r="T196"/>
  <c r="R196"/>
  <c r="P196"/>
  <c r="BI193"/>
  <c r="BH193"/>
  <c r="BG193"/>
  <c r="BE193"/>
  <c r="T193"/>
  <c r="R193"/>
  <c r="P193"/>
  <c r="BI191"/>
  <c r="BH191"/>
  <c r="BG191"/>
  <c r="BE191"/>
  <c r="T191"/>
  <c r="R191"/>
  <c r="P191"/>
  <c r="BI190"/>
  <c r="BH190"/>
  <c r="BG190"/>
  <c r="BE190"/>
  <c r="T190"/>
  <c r="R190"/>
  <c r="P190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1"/>
  <c r="BH181"/>
  <c r="BG181"/>
  <c r="BE181"/>
  <c r="T181"/>
  <c r="R181"/>
  <c r="P181"/>
  <c r="BI178"/>
  <c r="BH178"/>
  <c r="BG178"/>
  <c r="BE178"/>
  <c r="T178"/>
  <c r="R178"/>
  <c r="P178"/>
  <c r="BI177"/>
  <c r="BH177"/>
  <c r="BG177"/>
  <c r="BE177"/>
  <c r="T177"/>
  <c r="R177"/>
  <c r="P177"/>
  <c r="BI174"/>
  <c r="BH174"/>
  <c r="BG174"/>
  <c r="BE174"/>
  <c r="T174"/>
  <c r="R174"/>
  <c r="P174"/>
  <c r="BI173"/>
  <c r="BH173"/>
  <c r="BG173"/>
  <c r="BE173"/>
  <c r="T173"/>
  <c r="R173"/>
  <c r="P173"/>
  <c r="BI168"/>
  <c r="BH168"/>
  <c r="BG168"/>
  <c r="BE168"/>
  <c r="T168"/>
  <c r="R168"/>
  <c r="P168"/>
  <c r="BI167"/>
  <c r="BH167"/>
  <c r="BG167"/>
  <c r="BE167"/>
  <c r="T167"/>
  <c r="R167"/>
  <c r="P167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5"/>
  <c r="BH155"/>
  <c r="BG155"/>
  <c r="BE155"/>
  <c r="T155"/>
  <c r="R155"/>
  <c r="P155"/>
  <c r="BI153"/>
  <c r="BH153"/>
  <c r="BG153"/>
  <c r="BE153"/>
  <c r="T153"/>
  <c r="R153"/>
  <c r="P153"/>
  <c r="BI150"/>
  <c r="BH150"/>
  <c r="BG150"/>
  <c r="BE150"/>
  <c r="T150"/>
  <c r="R150"/>
  <c r="P150"/>
  <c r="BI147"/>
  <c r="BH147"/>
  <c r="BG147"/>
  <c r="BE147"/>
  <c r="T147"/>
  <c r="R147"/>
  <c r="P147"/>
  <c r="BI144"/>
  <c r="BH144"/>
  <c r="BG144"/>
  <c r="BE144"/>
  <c r="T144"/>
  <c r="R144"/>
  <c r="P144"/>
  <c r="BI142"/>
  <c r="BH142"/>
  <c r="BG142"/>
  <c r="BE142"/>
  <c r="T142"/>
  <c r="R142"/>
  <c r="P142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4"/>
  <c r="BH134"/>
  <c r="BG134"/>
  <c r="BE134"/>
  <c r="T134"/>
  <c r="R134"/>
  <c r="P134"/>
  <c r="BI131"/>
  <c r="BH131"/>
  <c r="BG131"/>
  <c r="BE131"/>
  <c r="T131"/>
  <c r="R131"/>
  <c r="P131"/>
  <c r="BI128"/>
  <c r="BH128"/>
  <c r="BG128"/>
  <c r="BE128"/>
  <c r="T128"/>
  <c r="R128"/>
  <c r="P128"/>
  <c r="J122"/>
  <c r="F121"/>
  <c r="F119"/>
  <c r="E117"/>
  <c r="J92"/>
  <c r="F91"/>
  <c r="F89"/>
  <c r="E87"/>
  <c r="J21"/>
  <c r="E21"/>
  <c r="J91" s="1"/>
  <c r="J20"/>
  <c r="J18"/>
  <c r="E18"/>
  <c r="F92" s="1"/>
  <c r="J17"/>
  <c r="J12"/>
  <c r="J119" s="1"/>
  <c r="E7"/>
  <c r="E85" s="1"/>
  <c r="L90" i="1"/>
  <c r="AM90"/>
  <c r="AM89"/>
  <c r="L89"/>
  <c r="AM87"/>
  <c r="L87"/>
  <c r="L85"/>
  <c r="L84"/>
  <c r="J223" i="2"/>
  <c r="BK211"/>
  <c r="AS94" i="1"/>
  <c r="J208" i="2"/>
  <c r="J202"/>
  <c r="J196"/>
  <c r="J190"/>
  <c r="BK184"/>
  <c r="BK174"/>
  <c r="BK160"/>
  <c r="J147"/>
  <c r="BK139"/>
  <c r="BK231"/>
  <c r="J128"/>
  <c r="BK155"/>
  <c r="BK128"/>
  <c r="J160"/>
  <c r="BK137"/>
  <c r="BK232"/>
  <c r="J216"/>
  <c r="J209"/>
  <c r="J137"/>
  <c r="BK158"/>
  <c r="BK147"/>
  <c r="BK168"/>
  <c r="J159"/>
  <c r="BK142"/>
  <c r="AT95" i="1"/>
  <c r="J204" i="2"/>
  <c r="BK198"/>
  <c r="BK190"/>
  <c r="J181"/>
  <c r="BK150"/>
  <c r="J134"/>
  <c r="BK230"/>
  <c r="BK229"/>
  <c r="J138"/>
  <c r="BK167"/>
  <c r="J153"/>
  <c r="BK134"/>
  <c r="BK223"/>
  <c r="J221"/>
  <c r="J213"/>
  <c r="BK204"/>
  <c r="J198"/>
  <c r="J193"/>
  <c r="J186"/>
  <c r="BK178"/>
  <c r="BK173"/>
  <c r="J161"/>
  <c r="BK153"/>
  <c r="J131"/>
  <c r="J231"/>
  <c r="BK216"/>
  <c r="J206"/>
  <c r="J200"/>
  <c r="BK193"/>
  <c r="BK186"/>
  <c r="J184"/>
  <c r="J229"/>
  <c r="J150"/>
  <c r="J174"/>
  <c r="J155"/>
  <c r="J139"/>
  <c r="J232"/>
  <c r="J211"/>
  <c r="BK202"/>
  <c r="J191"/>
  <c r="J185"/>
  <c r="BK177"/>
  <c r="J173"/>
  <c r="BK159"/>
  <c r="J144"/>
  <c r="BK208"/>
  <c r="BK181"/>
  <c r="J168"/>
  <c r="J158"/>
  <c r="BK138"/>
  <c r="J230"/>
  <c r="BK233"/>
  <c r="J167"/>
  <c r="J142"/>
  <c r="J233"/>
  <c r="BK161"/>
  <c r="BK144"/>
  <c r="BK131"/>
  <c r="BK221"/>
  <c r="BK213"/>
  <c r="BK209"/>
  <c r="BK206"/>
  <c r="BK200"/>
  <c r="BK196"/>
  <c r="BK191"/>
  <c r="BK185"/>
  <c r="J178"/>
  <c r="J177"/>
  <c r="P143" l="1"/>
  <c r="P126" s="1"/>
  <c r="BK180"/>
  <c r="J180" s="1"/>
  <c r="J101" s="1"/>
  <c r="BK127"/>
  <c r="J127" s="1"/>
  <c r="J98" s="1"/>
  <c r="P154"/>
  <c r="BK143"/>
  <c r="J143" s="1"/>
  <c r="J99" s="1"/>
  <c r="P180"/>
  <c r="R127"/>
  <c r="R180"/>
  <c r="BK154"/>
  <c r="J154" s="1"/>
  <c r="J100" s="1"/>
  <c r="BK192"/>
  <c r="J192" s="1"/>
  <c r="J102" s="1"/>
  <c r="P215"/>
  <c r="P214" s="1"/>
  <c r="T127"/>
  <c r="R143"/>
  <c r="T154"/>
  <c r="T180"/>
  <c r="T192"/>
  <c r="R215"/>
  <c r="R214" s="1"/>
  <c r="P127"/>
  <c r="T143"/>
  <c r="R154"/>
  <c r="P192"/>
  <c r="R192"/>
  <c r="BK215"/>
  <c r="J215" s="1"/>
  <c r="J105" s="1"/>
  <c r="T215"/>
  <c r="T214" s="1"/>
  <c r="BK212"/>
  <c r="J212" s="1"/>
  <c r="J103" s="1"/>
  <c r="BF230"/>
  <c r="E115"/>
  <c r="J121"/>
  <c r="BF128"/>
  <c r="BF134"/>
  <c r="BF139"/>
  <c r="BF142"/>
  <c r="BF147"/>
  <c r="BF150"/>
  <c r="BF155"/>
  <c r="BF158"/>
  <c r="BF160"/>
  <c r="BF161"/>
  <c r="BF167"/>
  <c r="BF168"/>
  <c r="BF174"/>
  <c r="BF177"/>
  <c r="BF178"/>
  <c r="BF181"/>
  <c r="BF184"/>
  <c r="BF185"/>
  <c r="BF186"/>
  <c r="BF190"/>
  <c r="BF191"/>
  <c r="BF193"/>
  <c r="BF196"/>
  <c r="BF198"/>
  <c r="BF200"/>
  <c r="BF202"/>
  <c r="BF204"/>
  <c r="BF206"/>
  <c r="BF208"/>
  <c r="BF209"/>
  <c r="BF211"/>
  <c r="BF213"/>
  <c r="BF216"/>
  <c r="BF221"/>
  <c r="BF229"/>
  <c r="BF231"/>
  <c r="AN95" i="1"/>
  <c r="BF233" i="2"/>
  <c r="J89"/>
  <c r="F122"/>
  <c r="BF131"/>
  <c r="BF144"/>
  <c r="BF153"/>
  <c r="BF173"/>
  <c r="BF232"/>
  <c r="BF137"/>
  <c r="BF138"/>
  <c r="BF159"/>
  <c r="BF223"/>
  <c r="F36"/>
  <c r="BC96" i="1" s="1"/>
  <c r="BC94" s="1"/>
  <c r="W32" s="1"/>
  <c r="F33" i="2"/>
  <c r="AZ96" i="1" s="1"/>
  <c r="AZ94" s="1"/>
  <c r="W29" s="1"/>
  <c r="F35" i="2"/>
  <c r="BB96" i="1" s="1"/>
  <c r="BB94" s="1"/>
  <c r="AX94" s="1"/>
  <c r="F37" i="2"/>
  <c r="BD96" i="1" s="1"/>
  <c r="BD94" s="1"/>
  <c r="W33" s="1"/>
  <c r="J33" i="2"/>
  <c r="AV96" i="1" s="1"/>
  <c r="P125" i="2" l="1"/>
  <c r="AU96" i="1" s="1"/>
  <c r="AU94" s="1"/>
  <c r="T126" i="2"/>
  <c r="T125" s="1"/>
  <c r="R126"/>
  <c r="R125" s="1"/>
  <c r="BK126"/>
  <c r="J126" s="1"/>
  <c r="J97" s="1"/>
  <c r="BK214"/>
  <c r="J214" s="1"/>
  <c r="J104" s="1"/>
  <c r="AV94" i="1"/>
  <c r="AK29" s="1"/>
  <c r="F34" i="2"/>
  <c r="BA96" i="1" s="1"/>
  <c r="BA94" s="1"/>
  <c r="W30" s="1"/>
  <c r="AY94"/>
  <c r="W31"/>
  <c r="J34" i="2"/>
  <c r="AW96" i="1"/>
  <c r="AT96" s="1"/>
  <c r="BK125" i="2" l="1"/>
  <c r="J125" s="1"/>
  <c r="J96" s="1"/>
  <c r="AW94" i="1"/>
  <c r="AK30" s="1"/>
  <c r="J30" i="2" l="1"/>
  <c r="AG96" i="1" s="1"/>
  <c r="AG94" s="1"/>
  <c r="AT94"/>
  <c r="AN94" l="1"/>
  <c r="AK26"/>
  <c r="AK35" s="1"/>
  <c r="J39" i="2"/>
  <c r="AN96" i="1"/>
</calcChain>
</file>

<file path=xl/sharedStrings.xml><?xml version="1.0" encoding="utf-8"?>
<sst xmlns="http://schemas.openxmlformats.org/spreadsheetml/2006/main" count="1446" uniqueCount="352">
  <si>
    <t>Export Komplet</t>
  </si>
  <si>
    <t/>
  </si>
  <si>
    <t>2.0</t>
  </si>
  <si>
    <t>ZAMOK</t>
  </si>
  <si>
    <t>False</t>
  </si>
  <si>
    <t>{24f1c73f-65f8-41ed-85e4-4121cd2aee14}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</si>
  <si>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</si>
  <si>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</si>
  <si>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</si>
  <si>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</si>
  <si>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</si>
  <si>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</si>
  <si>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</si>
  <si>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295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</si>
  <si>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</si>
  <si>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</si>
  <si>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oplotenia MŠ Jesenského</t>
  </si>
  <si>
    <t>JKSO:</t>
  </si>
  <si>
    <t>ČS:</t>
  </si>
  <si>
    <t>Miesto:</t>
  </si>
  <si>
    <t>Krupina</t>
  </si>
  <si>
    <t>Dátum:</t>
  </si>
  <si>
    <t>Objednávateľ:</t>
  </si>
  <si>
    <t>IČO:</t>
  </si>
  <si>
    <t>Mesto Krupina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</si>
  <si>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</si>
  <si>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</si>
  <si>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</si>
  <si>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</si>
  <si>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</si>
  <si>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</si>
  <si>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</si>
  <si>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Z.Lalka       www.cenar.sk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</si>
  <si>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</si>
  <si>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</si>
  <si>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</si>
  <si>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</si>
  <si>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</si>
  <si>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</si>
  <si>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</si>
  <si>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</si>
  <si>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</si>
  <si>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</si>
  <si>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</si>
  <si>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</si>
  <si>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</si>
  <si>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</si>
  <si>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</si>
  <si>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</si>
  <si>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</si>
  <si>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</si>
  <si>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</si>
  <si>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</si>
  <si>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</si>
  <si>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</si>
  <si>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</si>
  <si>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</si>
  <si>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</si>
  <si>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</si>
  <si>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</si>
  <si>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</si>
  <si>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</si>
  <si>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</si>
  <si>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</si>
  <si>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</si>
  <si>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</si>
  <si>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</si>
  <si>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</si>
  <si>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</si>
  <si>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</si>
  <si>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</si>
  <si>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</si>
  <si>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</si>
  <si>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</si>
  <si>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</si>
  <si>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</si>
  <si>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</si>
  <si>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STA</t>
  </si>
  <si>
    <t>1</t>
  </si>
  <si>
    <t>###NOINSERT###</t>
  </si>
  <si>
    <t>/</t>
  </si>
  <si>
    <t>295-1</t>
  </si>
  <si>
    <t>{10ad8902-d38e-478d-b07f-a63bdeb7e36f}</t>
  </si>
  <si>
    <t>KRYCÍ LIST ROZPOČTU</t>
  </si>
  <si>
    <t>Objekt:</t>
  </si>
  <si>
    <t>295-1 - Rekonštrukcia oplotenia MŠ Jesenského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</si>
  <si>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</si>
  <si>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</si>
  <si>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</si>
  <si>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</si>
  <si>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</si>
  <si>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</si>
  <si>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</si>
  <si>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</si>
  <si>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</si>
  <si>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</si>
  <si>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</si>
  <si>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</si>
  <si>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</si>
  <si>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</si>
  <si>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</si>
  <si>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</si>
  <si>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</si>
  <si>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</si>
  <si>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</si>
  <si>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</si>
  <si>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</si>
  <si>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</si>
  <si>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</si>
  <si>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</si>
  <si>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</si>
  <si>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</si>
  <si>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</si>
  <si>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</si>
  <si>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</si>
  <si>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</si>
  <si>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3</t>
  </si>
  <si>
    <t>K</t>
  </si>
  <si>
    <t>132201101.S</t>
  </si>
  <si>
    <t>Výkop ryhy do šírky 600 mm v horn.3 do 100 m3</t>
  </si>
  <si>
    <t>m3</t>
  </si>
  <si>
    <t>4</t>
  </si>
  <si>
    <t>2</t>
  </si>
  <si>
    <t>-1266879146</t>
  </si>
  <si>
    <t>VV</t>
  </si>
  <si>
    <t>16,45</t>
  </si>
  <si>
    <t>Súčet</t>
  </si>
  <si>
    <t>132201109.S</t>
  </si>
  <si>
    <t>Príplatok k cene za lepivosť pri hĺbení rýh šírky do 600 mm zapažených i nezapažených s urovnaním dna v hornine 3</t>
  </si>
  <si>
    <t>-729932071</t>
  </si>
  <si>
    <t>16,45/3</t>
  </si>
  <si>
    <t>5</t>
  </si>
  <si>
    <t>162301102.S</t>
  </si>
  <si>
    <t>Vodorovné premiestnenie výkopku po spevnenej ceste z horniny tr.1-4, do 100 m3 na vzdialenosť do 1000 m</t>
  </si>
  <si>
    <t>-1619145064</t>
  </si>
  <si>
    <t>6</t>
  </si>
  <si>
    <t>167101101.S</t>
  </si>
  <si>
    <t>Nakladanie neuľahnutého výkopku z hornín tr.1-4 do 100 m3</t>
  </si>
  <si>
    <t>1788103628</t>
  </si>
  <si>
    <t>7</t>
  </si>
  <si>
    <t>171201201.S</t>
  </si>
  <si>
    <t>Uloženie sypaniny na skládky do 100 m3</t>
  </si>
  <si>
    <t>-1618250631</t>
  </si>
  <si>
    <t>8</t>
  </si>
  <si>
    <t>181101101.S</t>
  </si>
  <si>
    <t>Úprava pláne v zárezoch v hornine 1-4 bez zhutnenia</t>
  </si>
  <si>
    <t>m2</t>
  </si>
  <si>
    <t>-1451695954</t>
  </si>
  <si>
    <t>15</t>
  </si>
  <si>
    <t>9</t>
  </si>
  <si>
    <t>182301121.S</t>
  </si>
  <si>
    <t>Rozprestretie ornice na svahu so sklonom nad 1:5, plocha do 500 m2, hr.do 100 mm</t>
  </si>
  <si>
    <t>208730775</t>
  </si>
  <si>
    <t>Zakladanie</t>
  </si>
  <si>
    <t>10</t>
  </si>
  <si>
    <t>271573001.S</t>
  </si>
  <si>
    <t>Násyp pod základové konštrukcie so zhutnením zo štrkopiesku fr.0-32 mm</t>
  </si>
  <si>
    <t>1505521004</t>
  </si>
  <si>
    <t>41,6*0,5*0,1</t>
  </si>
  <si>
    <t>11</t>
  </si>
  <si>
    <t>274313611.S</t>
  </si>
  <si>
    <t>Betón základových pásov, prostý tr. C 16/20</t>
  </si>
  <si>
    <t>-565177796</t>
  </si>
  <si>
    <t>12</t>
  </si>
  <si>
    <t>274351215.S</t>
  </si>
  <si>
    <t>Debnenie stien základových pásov, zhotovenie-dielce</t>
  </si>
  <si>
    <t>-1419864829</t>
  </si>
  <si>
    <t>41*0,2*2</t>
  </si>
  <si>
    <t>13</t>
  </si>
  <si>
    <t>274351216.S</t>
  </si>
  <si>
    <t>Debnenie stien základových pásov, odstránenie-dielce</t>
  </si>
  <si>
    <t>12256137</t>
  </si>
  <si>
    <t>Zvislé a kompletné konštrukcie</t>
  </si>
  <si>
    <t>14</t>
  </si>
  <si>
    <t>318271010</t>
  </si>
  <si>
    <t>Zhotovenie oplotenia z tvárnic PREMAC Cityflair hr. 250 mm s betónovou výplňou</t>
  </si>
  <si>
    <t>-632272787</t>
  </si>
  <si>
    <t>15,6</t>
  </si>
  <si>
    <t>M</t>
  </si>
  <si>
    <t>592330005600</t>
  </si>
  <si>
    <t>Plotová tvárnica PREMAC Cityflair normal, 500x250x200 mm, biely mramor</t>
  </si>
  <si>
    <t>ks</t>
  </si>
  <si>
    <t>-2090343413</t>
  </si>
  <si>
    <t>16</t>
  </si>
  <si>
    <t>592330005800</t>
  </si>
  <si>
    <t>Plotová tvárnica PREMAC Cityflair normal začiatok/koniec, 500x250x200 mm, biely mramor</t>
  </si>
  <si>
    <t>-1078884133</t>
  </si>
  <si>
    <t>17</t>
  </si>
  <si>
    <t>592330006000</t>
  </si>
  <si>
    <t>Plotová tvárnica PREMAC Cityflair začiatok/koniec 1/2, 250x250x200 mm, biely mramor</t>
  </si>
  <si>
    <t>-1456326457</t>
  </si>
  <si>
    <t>18</t>
  </si>
  <si>
    <t>318271043</t>
  </si>
  <si>
    <t>Zhotovenie piliera pre oplotenie z tvárnic PREMAC Cityflair 325x325 mm s betónovou výplňou</t>
  </si>
  <si>
    <t>m</t>
  </si>
  <si>
    <t>-1493015457</t>
  </si>
  <si>
    <t>8*1,4</t>
  </si>
  <si>
    <t>1,55</t>
  </si>
  <si>
    <t>1,45</t>
  </si>
  <si>
    <t>1,6*8</t>
  </si>
  <si>
    <t>19</t>
  </si>
  <si>
    <t>592330006400</t>
  </si>
  <si>
    <t>Plotová tvárnica PREMAC Cityflair pilierová, 325x325x200 mm, biely mramor</t>
  </si>
  <si>
    <t>228227633</t>
  </si>
  <si>
    <t>20</t>
  </si>
  <si>
    <t>318271054</t>
  </si>
  <si>
    <t>Zhotovenie krycej platne priebežnej pre oplotenie z tvárnic PREMAC Cityflair</t>
  </si>
  <si>
    <t>-1384081916</t>
  </si>
  <si>
    <t>2,235*2</t>
  </si>
  <si>
    <t>2,715*7</t>
  </si>
  <si>
    <t>1,615+1,335+1,33+1,355+1,445</t>
  </si>
  <si>
    <t>21</t>
  </si>
  <si>
    <t>592330006200</t>
  </si>
  <si>
    <t>Plotová tvárnica PREMAC Cityflair krycia platňa, 500x350x60 mm, biely mramor</t>
  </si>
  <si>
    <t>-1707847316</t>
  </si>
  <si>
    <t>22</t>
  </si>
  <si>
    <t>318271064</t>
  </si>
  <si>
    <t>Zhotovenie krycej platne pilierovej pre oplotenie z tvárnic PREMAC Cityflair</t>
  </si>
  <si>
    <t>1853193117</t>
  </si>
  <si>
    <t>592330006600</t>
  </si>
  <si>
    <t>Plotová tvárnica PREMAC Cityflair pilierová krycia platňa, 400x400x60 mm, biely mramor</t>
  </si>
  <si>
    <t>-1803541494</t>
  </si>
  <si>
    <t>24</t>
  </si>
  <si>
    <t>318271071.S</t>
  </si>
  <si>
    <t>Výstuž pre oplotenie z betónových tvárnic s betónovou výplňou</t>
  </si>
  <si>
    <t>t</t>
  </si>
  <si>
    <t>1882657800</t>
  </si>
  <si>
    <t>0,55</t>
  </si>
  <si>
    <t>Komunikácie</t>
  </si>
  <si>
    <t>25</t>
  </si>
  <si>
    <t>564861111.S</t>
  </si>
  <si>
    <t>Podklad zo štrkodrviny s rozprestretím a zhutnením, po zhutnení hr. 200 mm</t>
  </si>
  <si>
    <t>1050504345</t>
  </si>
  <si>
    <t>26</t>
  </si>
  <si>
    <t>564932111.S</t>
  </si>
  <si>
    <t>Podklad z mechanicky spevneného kameniva MSK s rozprestretím a zhutnením, po zhutnení hr. 100 mm</t>
  </si>
  <si>
    <t>736751707</t>
  </si>
  <si>
    <t>27</t>
  </si>
  <si>
    <t>573111113.S</t>
  </si>
  <si>
    <t>Postrek asfaltový infiltračný s posypom kamenivom z asfaltu cestného v množstve 1,50 kg/m2</t>
  </si>
  <si>
    <t>305559820</t>
  </si>
  <si>
    <t>28</t>
  </si>
  <si>
    <t>573231106.S</t>
  </si>
  <si>
    <t>Postrek asfaltový spojovací bez posypu kamenivom z cestnej emulzie v množstve 0,40 kg/m2</t>
  </si>
  <si>
    <t>-1397688502</t>
  </si>
  <si>
    <t>20,7</t>
  </si>
  <si>
    <t>29</t>
  </si>
  <si>
    <t>577134111.S</t>
  </si>
  <si>
    <t>Asfaltový betón vrstva obrusná AC 8 O v pruhu š. do 3 m z nemodifik. asfaltu tr. II, po zhutnení hr. 40 mm</t>
  </si>
  <si>
    <t>197403123</t>
  </si>
  <si>
    <t>30</t>
  </si>
  <si>
    <t>577154331.S</t>
  </si>
  <si>
    <t>Asfaltový betón vrstva obrusná alebo ložná AC 16 v pruhu š. do 3 m z nemodifik. asfaltu tr. II, po zhutnení hr. 60 mm</t>
  </si>
  <si>
    <t>-1870245540</t>
  </si>
  <si>
    <t>Ostatné konštrukcie a práce-búranie</t>
  </si>
  <si>
    <t>33</t>
  </si>
  <si>
    <t>916561211.S</t>
  </si>
  <si>
    <t>Osadenie záhonového alebo parkového obrubníka betónového, do lôžka zo suchého betónu tr. C 12/15 s bočnou oporou</t>
  </si>
  <si>
    <t>-160156727</t>
  </si>
  <si>
    <t>9,595</t>
  </si>
  <si>
    <t>34</t>
  </si>
  <si>
    <t>592170001800.S</t>
  </si>
  <si>
    <t>Obrubník parkový, lxšxv 1000x50x200 mm, prírodný</t>
  </si>
  <si>
    <t>1277278347</t>
  </si>
  <si>
    <t>9,595*1,01 'Prepočítané koeficientom množstva</t>
  </si>
  <si>
    <t>35</t>
  </si>
  <si>
    <t>918101112.S</t>
  </si>
  <si>
    <t>Lôžko pod obrubníky, krajníky alebo obruby z dlažobných kociek z betónu prostého tr. C 16/20</t>
  </si>
  <si>
    <t>1467912681</t>
  </si>
  <si>
    <t>(10,5+9,5+2,8+24,455)*0,3*0,3</t>
  </si>
  <si>
    <t>36</t>
  </si>
  <si>
    <t>919735112.S</t>
  </si>
  <si>
    <t>Rezanie existujúceho asfaltového krytu alebo podkladu hĺbky nad 50 do 100 mm</t>
  </si>
  <si>
    <t>-217289937</t>
  </si>
  <si>
    <t>28,75</t>
  </si>
  <si>
    <t>37</t>
  </si>
  <si>
    <t>961043111.S</t>
  </si>
  <si>
    <t>Búranie základov alebo vybúranie otvorov plochy nad 4 m2 z betónu prostého alebo preloženého kameňom,  -2,20000t</t>
  </si>
  <si>
    <t>-1369942738</t>
  </si>
  <si>
    <t>4,6*2</t>
  </si>
  <si>
    <t>38</t>
  </si>
  <si>
    <t>962032314.S</t>
  </si>
  <si>
    <t>Búranie pilierov tehlových na akúkoľvek maltu,  -1,80000t</t>
  </si>
  <si>
    <t>-746908894</t>
  </si>
  <si>
    <t>0,177</t>
  </si>
  <si>
    <t>39</t>
  </si>
  <si>
    <t>962042321.S</t>
  </si>
  <si>
    <t>Búranie muriva  plochy nad 4 m2 z betónu prostého nadzákladného,  -2,20000t</t>
  </si>
  <si>
    <t>-1690581306</t>
  </si>
  <si>
    <t>4,6</t>
  </si>
  <si>
    <t>40</t>
  </si>
  <si>
    <t>979081111.S</t>
  </si>
  <si>
    <t>Odvoz sutiny a vybúraných hmôt na skládku do 1 km</t>
  </si>
  <si>
    <t>-1474971740</t>
  </si>
  <si>
    <t>41</t>
  </si>
  <si>
    <t>979081121.S</t>
  </si>
  <si>
    <t>Odvoz sutiny a vybúraných hmôt na skládku za každý ďalší 1 km</t>
  </si>
  <si>
    <t>373832135</t>
  </si>
  <si>
    <t>31,255*5 'Prepočítané koeficientom množstva</t>
  </si>
  <si>
    <t>42</t>
  </si>
  <si>
    <t>979089012.S</t>
  </si>
  <si>
    <t>Poplatok za skládku - betón, tehly, dlaždice (17 01) ostatné</t>
  </si>
  <si>
    <t>-1068376581</t>
  </si>
  <si>
    <t>99</t>
  </si>
  <si>
    <t>Presun hmôt HSV</t>
  </si>
  <si>
    <t>43</t>
  </si>
  <si>
    <t>998151111.S</t>
  </si>
  <si>
    <t>Presun hmôt pre obj.8152, 8153,8159,zvislá nosná konštr.z tehál,tvárnic,blokov výšky do 10 m</t>
  </si>
  <si>
    <t>833622625</t>
  </si>
  <si>
    <t>PSV</t>
  </si>
  <si>
    <t>Práce a dodávky PSV</t>
  </si>
  <si>
    <t>767</t>
  </si>
  <si>
    <t>Konštrukcie doplnkové kovové</t>
  </si>
  <si>
    <t>44</t>
  </si>
  <si>
    <t>767916120.S</t>
  </si>
  <si>
    <t>Montáž oplotenia z plechu  s hmotnosťou 1m oplotenia do 50 kg</t>
  </si>
  <si>
    <t>-1503047802</t>
  </si>
  <si>
    <t>1,615+1,335+1,33+1,355+1,765</t>
  </si>
  <si>
    <t>45</t>
  </si>
  <si>
    <t>553510009855.S</t>
  </si>
  <si>
    <t>Držiak dosky pozinkovaný koncový 30 cm</t>
  </si>
  <si>
    <t>32</t>
  </si>
  <si>
    <t>1392804256</t>
  </si>
  <si>
    <t>14,*4</t>
  </si>
  <si>
    <t>46</t>
  </si>
  <si>
    <t>5535200030r22</t>
  </si>
  <si>
    <t>Doska plotová výplň 0,15 Konstrukta steel obj. 2 mm  oceľ , upevnenie v ráme s povr.úpravou návrh podľa PREDLOHY</t>
  </si>
  <si>
    <t>-165486046</t>
  </si>
  <si>
    <t>2,235*0,7*2</t>
  </si>
  <si>
    <t>2,715*0,7*7</t>
  </si>
  <si>
    <t>(1,615+1,335+1,33+1,355)*0,7</t>
  </si>
  <si>
    <t>1,756*0,7</t>
  </si>
  <si>
    <t>47</t>
  </si>
  <si>
    <t>767920220.S</t>
  </si>
  <si>
    <t>Montáž vrát a vrátok k oploteniu osadzovaných na stĺpiky oceľové, s plochou jednotlivo nad 2 do 4 m2</t>
  </si>
  <si>
    <t>717819406</t>
  </si>
  <si>
    <t>48</t>
  </si>
  <si>
    <t>553510017741</t>
  </si>
  <si>
    <t>Bránka dvojkrídlová, šxv 3000x1500, úprava Zn+PVC, Konstrukta steel obj. 2 mm  oceľ , upevnenie v ráme s povr.úpravou návrh podľa PREDLOHY</t>
  </si>
  <si>
    <t>-1913083116</t>
  </si>
  <si>
    <t>49</t>
  </si>
  <si>
    <t>553510010778</t>
  </si>
  <si>
    <t>Bránka jednokrídlová, šxv 1,2x1,13 m, Konstrukta steel obj. 2 mm  oceľ , upevnenie v ráme s povr.úpravou návrh podľa PREDLOHY</t>
  </si>
  <si>
    <t>-1355669211</t>
  </si>
  <si>
    <t>51</t>
  </si>
  <si>
    <t>767920810.S</t>
  </si>
  <si>
    <t>Demontáž vrát a vrátok na oplotenie s plochou jednotlivo do 2m2,  -0,19200t</t>
  </si>
  <si>
    <t>45078270</t>
  </si>
  <si>
    <t>52</t>
  </si>
  <si>
    <t>998767101.S</t>
  </si>
  <si>
    <t>Presun hmôt pre kovové stavebné doplnkové konštrukcie v objektoch výšky do 6 m</t>
  </si>
  <si>
    <t>1347948615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</si>
</sst>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30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vertical="center"/>
    </xf>
    <xf numFmtId="0" fontId="17" fillId="0" borderId="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164" fontId="17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8"/>
  <sheetViews>
    <sheetView showGridLines="0" topLeftCell="A79" zoomScale="145" zoomScaleNormal="145" workbookViewId="0">
      <selection activeCell="AI20" sqref="AI20"/>
    </sheetView>
  </sheetViews>
  <sheetFormatPr defaultRowHeight="15"/>
  <cols>
    <col min="1" max="1" width="7.83203125" style="1" customWidth="1"/>
    <col min="2" max="2" width="1.5" style="1" customWidth="1"/>
    <col min="3" max="3" width="4" style="1" customWidth="1"/>
    <col min="4" max="33" width="2.5" style="1" customWidth="1"/>
    <col min="34" max="34" width="3.1640625" style="1" customWidth="1"/>
    <col min="35" max="35" width="33.1640625" style="1" customWidth="1"/>
    <col min="36" max="37" width="2.33203125" style="1" customWidth="1"/>
    <col min="38" max="38" width="7.83203125" style="1" customWidth="1"/>
    <col min="39" max="39" width="3.1640625" style="1" customWidth="1"/>
    <col min="40" max="40" width="12.5" style="1" customWidth="1"/>
    <col min="41" max="41" width="7" style="1" customWidth="1"/>
    <col min="42" max="42" width="4" style="1" customWidth="1"/>
    <col min="43" max="43" width="14.83203125" style="1" hidden="1" customWidth="1"/>
    <col min="44" max="44" width="12.83203125" style="1" customWidth="1"/>
    <col min="45" max="47" width="24.5" style="1" hidden="1" customWidth="1"/>
    <col min="48" max="49" width="20.5" style="1" hidden="1" customWidth="1"/>
    <col min="50" max="51" width="23.5" style="1" hidden="1" customWidth="1"/>
    <col min="52" max="52" width="20.5" style="1" hidden="1" customWidth="1"/>
    <col min="53" max="53" width="18.1640625" style="1" hidden="1" customWidth="1"/>
    <col min="54" max="54" width="23.5" style="1" hidden="1" customWidth="1"/>
    <col min="55" max="55" width="20.5" style="1" hidden="1" customWidth="1"/>
    <col min="56" max="56" width="18.1640625" style="1" hidden="1" customWidth="1"/>
    <col min="57" max="57" width="62.83203125" style="1" customWidth="1"/>
    <col min="71" max="91" width="9.16406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289"/>
      <c r="AS2" s="289"/>
      <c r="AT2" s="289"/>
      <c r="AU2" s="289"/>
      <c r="AV2" s="289"/>
      <c r="AW2" s="289"/>
      <c r="AX2" s="289"/>
      <c r="AY2" s="289"/>
      <c r="AZ2" s="289"/>
      <c r="BA2" s="289"/>
      <c r="BB2" s="289"/>
      <c r="BC2" s="289"/>
      <c r="BD2" s="289"/>
      <c r="BE2" s="289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s="1" customFormat="1" ht="24.95" customHeight="1">
      <c r="B4" s="20"/>
      <c r="C4" s="21"/>
      <c r="D4" s="22" t="s">
        <v>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9</v>
      </c>
      <c r="BE4" s="24" t="s">
        <v>10</v>
      </c>
      <c r="BS4" s="16" t="s">
        <v>11</v>
      </c>
    </row>
    <row r="5" spans="1:74" s="1" customFormat="1" ht="12" customHeight="1">
      <c r="B5" s="20"/>
      <c r="C5" s="21"/>
      <c r="D5" s="25" t="s">
        <v>12</v>
      </c>
      <c r="E5" s="21"/>
      <c r="F5" s="21"/>
      <c r="G5" s="21"/>
      <c r="H5" s="21"/>
      <c r="I5" s="21"/>
      <c r="J5" s="21"/>
      <c r="K5" s="249" t="s">
        <v>13</v>
      </c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0"/>
      <c r="AM5" s="250"/>
      <c r="AN5" s="250"/>
      <c r="AO5" s="250"/>
      <c r="AP5" s="21"/>
      <c r="AQ5" s="21"/>
      <c r="AR5" s="19"/>
      <c r="BE5" s="246" t="s">
        <v>14</v>
      </c>
      <c r="BS5" s="16" t="s">
        <v>6</v>
      </c>
    </row>
    <row r="6" spans="1:74" s="1" customFormat="1" ht="36.950000000000003" customHeight="1">
      <c r="B6" s="20"/>
      <c r="C6" s="21"/>
      <c r="D6" s="27" t="s">
        <v>15</v>
      </c>
      <c r="E6" s="21"/>
      <c r="F6" s="21"/>
      <c r="G6" s="21"/>
      <c r="H6" s="21"/>
      <c r="I6" s="21"/>
      <c r="J6" s="21"/>
      <c r="K6" s="251" t="s">
        <v>16</v>
      </c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1"/>
      <c r="AQ6" s="21"/>
      <c r="AR6" s="19"/>
      <c r="BE6" s="247"/>
      <c r="BS6" s="16" t="s">
        <v>6</v>
      </c>
    </row>
    <row r="7" spans="1:74" s="1" customFormat="1" ht="12" customHeight="1">
      <c r="B7" s="20"/>
      <c r="C7" s="21"/>
      <c r="D7" s="28" t="s">
        <v>17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18</v>
      </c>
      <c r="AL7" s="21"/>
      <c r="AM7" s="21"/>
      <c r="AN7" s="26" t="s">
        <v>1</v>
      </c>
      <c r="AO7" s="21"/>
      <c r="AP7" s="21"/>
      <c r="AQ7" s="21"/>
      <c r="AR7" s="19"/>
      <c r="BE7" s="247"/>
      <c r="BS7" s="16" t="s">
        <v>6</v>
      </c>
    </row>
    <row r="8" spans="1:74" s="1" customFormat="1" ht="12" customHeight="1">
      <c r="B8" s="20"/>
      <c r="C8" s="21"/>
      <c r="D8" s="28" t="s">
        <v>19</v>
      </c>
      <c r="E8" s="21"/>
      <c r="F8" s="21"/>
      <c r="G8" s="21"/>
      <c r="H8" s="21"/>
      <c r="I8" s="21"/>
      <c r="J8" s="21"/>
      <c r="K8" s="26" t="s">
        <v>20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21</v>
      </c>
      <c r="AL8" s="21"/>
      <c r="AM8" s="21"/>
      <c r="AN8" s="29"/>
      <c r="AO8" s="21"/>
      <c r="AP8" s="21"/>
      <c r="AQ8" s="21"/>
      <c r="AR8" s="19"/>
      <c r="BE8" s="247"/>
      <c r="BS8" s="16" t="s">
        <v>6</v>
      </c>
    </row>
    <row r="9" spans="1:74" s="1" customFormat="1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47"/>
      <c r="BS9" s="16" t="s">
        <v>6</v>
      </c>
    </row>
    <row r="10" spans="1:74" s="1" customFormat="1" ht="12" customHeight="1">
      <c r="B10" s="20"/>
      <c r="C10" s="21"/>
      <c r="D10" s="28" t="s">
        <v>22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23</v>
      </c>
      <c r="AL10" s="21"/>
      <c r="AM10" s="21"/>
      <c r="AN10" s="26" t="s">
        <v>1</v>
      </c>
      <c r="AO10" s="21"/>
      <c r="AP10" s="21"/>
      <c r="AQ10" s="21"/>
      <c r="AR10" s="19"/>
      <c r="BE10" s="247"/>
      <c r="BS10" s="16" t="s">
        <v>6</v>
      </c>
    </row>
    <row r="11" spans="1:74" s="1" customFormat="1" ht="18.399999999999999" customHeight="1">
      <c r="B11" s="20"/>
      <c r="C11" s="21"/>
      <c r="D11" s="21"/>
      <c r="E11" s="26" t="s">
        <v>24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25</v>
      </c>
      <c r="AL11" s="21"/>
      <c r="AM11" s="21"/>
      <c r="AN11" s="26" t="s">
        <v>1</v>
      </c>
      <c r="AO11" s="21"/>
      <c r="AP11" s="21"/>
      <c r="AQ11" s="21"/>
      <c r="AR11" s="19"/>
      <c r="BE11" s="247"/>
      <c r="BS11" s="16" t="s">
        <v>6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47"/>
      <c r="BS12" s="16" t="s">
        <v>6</v>
      </c>
    </row>
    <row r="13" spans="1:74" s="1" customFormat="1" ht="12" customHeight="1">
      <c r="B13" s="20"/>
      <c r="C13" s="21"/>
      <c r="D13" s="28" t="s">
        <v>26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23</v>
      </c>
      <c r="AL13" s="21"/>
      <c r="AM13" s="21"/>
      <c r="AN13" s="30" t="s">
        <v>27</v>
      </c>
      <c r="AO13" s="21"/>
      <c r="AP13" s="21"/>
      <c r="AQ13" s="21"/>
      <c r="AR13" s="19"/>
      <c r="BE13" s="247"/>
      <c r="BS13" s="16" t="s">
        <v>6</v>
      </c>
    </row>
    <row r="14" spans="1:74" ht="12.75">
      <c r="B14" s="20"/>
      <c r="C14" s="21"/>
      <c r="D14" s="21"/>
      <c r="E14" s="252" t="s">
        <v>27</v>
      </c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8" t="s">
        <v>25</v>
      </c>
      <c r="AL14" s="21"/>
      <c r="AM14" s="21"/>
      <c r="AN14" s="30" t="s">
        <v>27</v>
      </c>
      <c r="AO14" s="21"/>
      <c r="AP14" s="21"/>
      <c r="AQ14" s="21"/>
      <c r="AR14" s="19"/>
      <c r="BE14" s="247"/>
      <c r="BS14" s="16" t="s">
        <v>6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47"/>
      <c r="BS15" s="16" t="s">
        <v>4</v>
      </c>
    </row>
    <row r="16" spans="1:74" s="1" customFormat="1" ht="12" customHeight="1">
      <c r="B16" s="20"/>
      <c r="C16" s="21"/>
      <c r="D16" s="28" t="s">
        <v>28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23</v>
      </c>
      <c r="AL16" s="21"/>
      <c r="AM16" s="21"/>
      <c r="AN16" s="26" t="s">
        <v>1</v>
      </c>
      <c r="AO16" s="21"/>
      <c r="AP16" s="21"/>
      <c r="AQ16" s="21"/>
      <c r="AR16" s="19"/>
      <c r="BE16" s="247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29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25</v>
      </c>
      <c r="AL17" s="21"/>
      <c r="AM17" s="21"/>
      <c r="AN17" s="26" t="s">
        <v>1</v>
      </c>
      <c r="AO17" s="21"/>
      <c r="AP17" s="21"/>
      <c r="AQ17" s="21"/>
      <c r="AR17" s="19"/>
      <c r="BE17" s="247"/>
      <c r="BS17" s="16" t="s">
        <v>30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47"/>
      <c r="BS18" s="16" t="s">
        <v>6</v>
      </c>
    </row>
    <row r="19" spans="1:71" s="1" customFormat="1" ht="12" customHeight="1">
      <c r="B19" s="20"/>
      <c r="C19" s="21"/>
      <c r="D19" s="28" t="s">
        <v>31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23</v>
      </c>
      <c r="AL19" s="21"/>
      <c r="AM19" s="21"/>
      <c r="AN19" s="26" t="s">
        <v>1</v>
      </c>
      <c r="AO19" s="21"/>
      <c r="AP19" s="21"/>
      <c r="AQ19" s="21"/>
      <c r="AR19" s="19"/>
      <c r="BE19" s="247"/>
      <c r="BS19" s="16" t="s">
        <v>6</v>
      </c>
    </row>
    <row r="20" spans="1:71" s="1" customFormat="1" ht="18.399999999999999" customHeight="1">
      <c r="B20" s="20"/>
      <c r="C20" s="21"/>
      <c r="D20" s="21"/>
      <c r="E20" s="26" t="s">
        <v>32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25</v>
      </c>
      <c r="AL20" s="21"/>
      <c r="AM20" s="21"/>
      <c r="AN20" s="26" t="s">
        <v>1</v>
      </c>
      <c r="AO20" s="21"/>
      <c r="AP20" s="21"/>
      <c r="AQ20" s="21"/>
      <c r="AR20" s="19"/>
      <c r="BE20" s="247"/>
      <c r="BS20" s="16" t="s">
        <v>30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47"/>
    </row>
    <row r="22" spans="1:71" s="1" customFormat="1" ht="12" customHeight="1">
      <c r="B22" s="20"/>
      <c r="C22" s="21"/>
      <c r="D22" s="28" t="s">
        <v>33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47"/>
    </row>
    <row r="23" spans="1:71" s="1" customFormat="1" ht="16.350000000000001" customHeight="1">
      <c r="B23" s="20"/>
      <c r="C23" s="21"/>
      <c r="D23" s="21"/>
      <c r="E23" s="254" t="s">
        <v>1</v>
      </c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1"/>
      <c r="AP23" s="21"/>
      <c r="AQ23" s="21"/>
      <c r="AR23" s="19"/>
      <c r="BE23" s="247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47"/>
    </row>
    <row r="25" spans="1:71" s="1" customFormat="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47"/>
    </row>
    <row r="26" spans="1:71" s="2" customFormat="1" ht="25.9" customHeight="1">
      <c r="A26" s="33"/>
      <c r="B26" s="34"/>
      <c r="C26" s="35"/>
      <c r="D26" s="36" t="s">
        <v>34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55">
        <f>ROUND(AG94,2)</f>
        <v>0</v>
      </c>
      <c r="AL26" s="256"/>
      <c r="AM26" s="256"/>
      <c r="AN26" s="256"/>
      <c r="AO26" s="256"/>
      <c r="AP26" s="35"/>
      <c r="AQ26" s="35"/>
      <c r="AR26" s="38"/>
      <c r="BE26" s="247"/>
    </row>
    <row r="27" spans="1:71" s="2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47"/>
    </row>
    <row r="28" spans="1:71" s="2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57" t="s">
        <v>35</v>
      </c>
      <c r="M28" s="257"/>
      <c r="N28" s="257"/>
      <c r="O28" s="257"/>
      <c r="P28" s="257"/>
      <c r="Q28" s="35"/>
      <c r="R28" s="35"/>
      <c r="S28" s="35"/>
      <c r="T28" s="35"/>
      <c r="U28" s="35"/>
      <c r="V28" s="35"/>
      <c r="W28" s="257" t="s">
        <v>36</v>
      </c>
      <c r="X28" s="257"/>
      <c r="Y28" s="257"/>
      <c r="Z28" s="257"/>
      <c r="AA28" s="257"/>
      <c r="AB28" s="257"/>
      <c r="AC28" s="257"/>
      <c r="AD28" s="257"/>
      <c r="AE28" s="257"/>
      <c r="AF28" s="35"/>
      <c r="AG28" s="35"/>
      <c r="AH28" s="35"/>
      <c r="AI28" s="35"/>
      <c r="AJ28" s="35"/>
      <c r="AK28" s="257" t="s">
        <v>37</v>
      </c>
      <c r="AL28" s="257"/>
      <c r="AM28" s="257"/>
      <c r="AN28" s="257"/>
      <c r="AO28" s="257"/>
      <c r="AP28" s="35"/>
      <c r="AQ28" s="35"/>
      <c r="AR28" s="38"/>
      <c r="BE28" s="247"/>
    </row>
    <row r="29" spans="1:71" s="3" customFormat="1" ht="14.45" customHeight="1">
      <c r="B29" s="39"/>
      <c r="C29" s="40"/>
      <c r="D29" s="28" t="s">
        <v>38</v>
      </c>
      <c r="E29" s="40"/>
      <c r="F29" s="41" t="s">
        <v>39</v>
      </c>
      <c r="G29" s="40"/>
      <c r="H29" s="40"/>
      <c r="I29" s="40"/>
      <c r="J29" s="40"/>
      <c r="K29" s="40"/>
      <c r="L29" s="260">
        <v>0.23</v>
      </c>
      <c r="M29" s="259"/>
      <c r="N29" s="259"/>
      <c r="O29" s="259"/>
      <c r="P29" s="259"/>
      <c r="Q29" s="42"/>
      <c r="R29" s="42"/>
      <c r="S29" s="42"/>
      <c r="T29" s="42"/>
      <c r="U29" s="42"/>
      <c r="V29" s="42"/>
      <c r="W29" s="258">
        <f>ROUND(AZ94, 2)</f>
        <v>0</v>
      </c>
      <c r="X29" s="259"/>
      <c r="Y29" s="259"/>
      <c r="Z29" s="259"/>
      <c r="AA29" s="259"/>
      <c r="AB29" s="259"/>
      <c r="AC29" s="259"/>
      <c r="AD29" s="259"/>
      <c r="AE29" s="259"/>
      <c r="AF29" s="42"/>
      <c r="AG29" s="42"/>
      <c r="AH29" s="42"/>
      <c r="AI29" s="42"/>
      <c r="AJ29" s="42"/>
      <c r="AK29" s="258">
        <f>ROUND(AV94, 2)</f>
        <v>0</v>
      </c>
      <c r="AL29" s="259"/>
      <c r="AM29" s="259"/>
      <c r="AN29" s="259"/>
      <c r="AO29" s="259"/>
      <c r="AP29" s="42"/>
      <c r="AQ29" s="42"/>
      <c r="AR29" s="43"/>
      <c r="AS29" s="44"/>
      <c r="AT29" s="44"/>
      <c r="AU29" s="44"/>
      <c r="AV29" s="44"/>
      <c r="AW29" s="44"/>
      <c r="AX29" s="44"/>
      <c r="AY29" s="44"/>
      <c r="AZ29" s="44"/>
      <c r="BE29" s="248"/>
    </row>
    <row r="30" spans="1:71" s="3" customFormat="1" ht="14.45" customHeight="1">
      <c r="B30" s="39"/>
      <c r="C30" s="40"/>
      <c r="D30" s="40"/>
      <c r="E30" s="40"/>
      <c r="F30" s="41" t="s">
        <v>40</v>
      </c>
      <c r="G30" s="40"/>
      <c r="H30" s="40"/>
      <c r="I30" s="40"/>
      <c r="J30" s="40"/>
      <c r="K30" s="40"/>
      <c r="L30" s="260">
        <v>0.23</v>
      </c>
      <c r="M30" s="259"/>
      <c r="N30" s="259"/>
      <c r="O30" s="259"/>
      <c r="P30" s="259"/>
      <c r="Q30" s="42"/>
      <c r="R30" s="42"/>
      <c r="S30" s="42"/>
      <c r="T30" s="42"/>
      <c r="U30" s="42"/>
      <c r="V30" s="42"/>
      <c r="W30" s="258">
        <f>ROUND(BA94, 2)</f>
        <v>0</v>
      </c>
      <c r="X30" s="259"/>
      <c r="Y30" s="259"/>
      <c r="Z30" s="259"/>
      <c r="AA30" s="259"/>
      <c r="AB30" s="259"/>
      <c r="AC30" s="259"/>
      <c r="AD30" s="259"/>
      <c r="AE30" s="259"/>
      <c r="AF30" s="42"/>
      <c r="AG30" s="42"/>
      <c r="AH30" s="42"/>
      <c r="AI30" s="42"/>
      <c r="AJ30" s="42"/>
      <c r="AK30" s="258">
        <f>ROUND(AW94, 2)</f>
        <v>0</v>
      </c>
      <c r="AL30" s="259"/>
      <c r="AM30" s="259"/>
      <c r="AN30" s="259"/>
      <c r="AO30" s="259"/>
      <c r="AP30" s="42"/>
      <c r="AQ30" s="42"/>
      <c r="AR30" s="43"/>
      <c r="AS30" s="44"/>
      <c r="AT30" s="44"/>
      <c r="AU30" s="44"/>
      <c r="AV30" s="44"/>
      <c r="AW30" s="44"/>
      <c r="AX30" s="44"/>
      <c r="AY30" s="44"/>
      <c r="AZ30" s="44"/>
      <c r="BE30" s="248"/>
    </row>
    <row r="31" spans="1:71" s="3" customFormat="1" ht="14.45" hidden="1" customHeight="1">
      <c r="B31" s="39"/>
      <c r="C31" s="40"/>
      <c r="D31" s="40"/>
      <c r="E31" s="40"/>
      <c r="F31" s="28" t="s">
        <v>41</v>
      </c>
      <c r="G31" s="40"/>
      <c r="H31" s="40"/>
      <c r="I31" s="40"/>
      <c r="J31" s="40"/>
      <c r="K31" s="40"/>
      <c r="L31" s="263">
        <v>0.23</v>
      </c>
      <c r="M31" s="262"/>
      <c r="N31" s="262"/>
      <c r="O31" s="262"/>
      <c r="P31" s="262"/>
      <c r="Q31" s="40"/>
      <c r="R31" s="40"/>
      <c r="S31" s="40"/>
      <c r="T31" s="40"/>
      <c r="U31" s="40"/>
      <c r="V31" s="40"/>
      <c r="W31" s="261">
        <f>ROUND(BB94, 2)</f>
        <v>0</v>
      </c>
      <c r="X31" s="262"/>
      <c r="Y31" s="262"/>
      <c r="Z31" s="262"/>
      <c r="AA31" s="262"/>
      <c r="AB31" s="262"/>
      <c r="AC31" s="262"/>
      <c r="AD31" s="262"/>
      <c r="AE31" s="262"/>
      <c r="AF31" s="40"/>
      <c r="AG31" s="40"/>
      <c r="AH31" s="40"/>
      <c r="AI31" s="40"/>
      <c r="AJ31" s="40"/>
      <c r="AK31" s="261">
        <v>0</v>
      </c>
      <c r="AL31" s="262"/>
      <c r="AM31" s="262"/>
      <c r="AN31" s="262"/>
      <c r="AO31" s="262"/>
      <c r="AP31" s="40"/>
      <c r="AQ31" s="40"/>
      <c r="AR31" s="45"/>
      <c r="BE31" s="248"/>
    </row>
    <row r="32" spans="1:71" s="3" customFormat="1" ht="14.45" hidden="1" customHeight="1">
      <c r="B32" s="39"/>
      <c r="C32" s="40"/>
      <c r="D32" s="40"/>
      <c r="E32" s="40"/>
      <c r="F32" s="28" t="s">
        <v>42</v>
      </c>
      <c r="G32" s="40"/>
      <c r="H32" s="40"/>
      <c r="I32" s="40"/>
      <c r="J32" s="40"/>
      <c r="K32" s="40"/>
      <c r="L32" s="263">
        <v>0.23</v>
      </c>
      <c r="M32" s="262"/>
      <c r="N32" s="262"/>
      <c r="O32" s="262"/>
      <c r="P32" s="262"/>
      <c r="Q32" s="40"/>
      <c r="R32" s="40"/>
      <c r="S32" s="40"/>
      <c r="T32" s="40"/>
      <c r="U32" s="40"/>
      <c r="V32" s="40"/>
      <c r="W32" s="261">
        <f>ROUND(BC94, 2)</f>
        <v>0</v>
      </c>
      <c r="X32" s="262"/>
      <c r="Y32" s="262"/>
      <c r="Z32" s="262"/>
      <c r="AA32" s="262"/>
      <c r="AB32" s="262"/>
      <c r="AC32" s="262"/>
      <c r="AD32" s="262"/>
      <c r="AE32" s="262"/>
      <c r="AF32" s="40"/>
      <c r="AG32" s="40"/>
      <c r="AH32" s="40"/>
      <c r="AI32" s="40"/>
      <c r="AJ32" s="40"/>
      <c r="AK32" s="261">
        <v>0</v>
      </c>
      <c r="AL32" s="262"/>
      <c r="AM32" s="262"/>
      <c r="AN32" s="262"/>
      <c r="AO32" s="262"/>
      <c r="AP32" s="40"/>
      <c r="AQ32" s="40"/>
      <c r="AR32" s="45"/>
      <c r="BE32" s="248"/>
    </row>
    <row r="33" spans="1:57" s="3" customFormat="1" ht="14.45" hidden="1" customHeight="1">
      <c r="B33" s="39"/>
      <c r="C33" s="40"/>
      <c r="D33" s="40"/>
      <c r="E33" s="40"/>
      <c r="F33" s="41" t="s">
        <v>43</v>
      </c>
      <c r="G33" s="40"/>
      <c r="H33" s="40"/>
      <c r="I33" s="40"/>
      <c r="J33" s="40"/>
      <c r="K33" s="40"/>
      <c r="L33" s="260">
        <v>0</v>
      </c>
      <c r="M33" s="259"/>
      <c r="N33" s="259"/>
      <c r="O33" s="259"/>
      <c r="P33" s="259"/>
      <c r="Q33" s="42"/>
      <c r="R33" s="42"/>
      <c r="S33" s="42"/>
      <c r="T33" s="42"/>
      <c r="U33" s="42"/>
      <c r="V33" s="42"/>
      <c r="W33" s="258">
        <f>ROUND(BD94, 2)</f>
        <v>0</v>
      </c>
      <c r="X33" s="259"/>
      <c r="Y33" s="259"/>
      <c r="Z33" s="259"/>
      <c r="AA33" s="259"/>
      <c r="AB33" s="259"/>
      <c r="AC33" s="259"/>
      <c r="AD33" s="259"/>
      <c r="AE33" s="259"/>
      <c r="AF33" s="42"/>
      <c r="AG33" s="42"/>
      <c r="AH33" s="42"/>
      <c r="AI33" s="42"/>
      <c r="AJ33" s="42"/>
      <c r="AK33" s="258">
        <v>0</v>
      </c>
      <c r="AL33" s="259"/>
      <c r="AM33" s="259"/>
      <c r="AN33" s="259"/>
      <c r="AO33" s="259"/>
      <c r="AP33" s="42"/>
      <c r="AQ33" s="42"/>
      <c r="AR33" s="43"/>
      <c r="AS33" s="44"/>
      <c r="AT33" s="44"/>
      <c r="AU33" s="44"/>
      <c r="AV33" s="44"/>
      <c r="AW33" s="44"/>
      <c r="AX33" s="44"/>
      <c r="AY33" s="44"/>
      <c r="AZ33" s="44"/>
      <c r="BE33" s="248"/>
    </row>
    <row r="34" spans="1:57" s="2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247"/>
    </row>
    <row r="35" spans="1:57" s="2" customFormat="1" ht="25.9" customHeight="1">
      <c r="A35" s="33"/>
      <c r="B35" s="34"/>
      <c r="C35" s="46"/>
      <c r="D35" s="47" t="s">
        <v>44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45</v>
      </c>
      <c r="U35" s="48"/>
      <c r="V35" s="48"/>
      <c r="W35" s="48"/>
      <c r="X35" s="264" t="s">
        <v>46</v>
      </c>
      <c r="Y35" s="265"/>
      <c r="Z35" s="265"/>
      <c r="AA35" s="265"/>
      <c r="AB35" s="265"/>
      <c r="AC35" s="48"/>
      <c r="AD35" s="48"/>
      <c r="AE35" s="48"/>
      <c r="AF35" s="48"/>
      <c r="AG35" s="48"/>
      <c r="AH35" s="48"/>
      <c r="AI35" s="48"/>
      <c r="AJ35" s="48"/>
      <c r="AK35" s="266">
        <f>SUM(AK26:AK33)</f>
        <v>0</v>
      </c>
      <c r="AL35" s="265"/>
      <c r="AM35" s="265"/>
      <c r="AN35" s="265"/>
      <c r="AO35" s="267"/>
      <c r="AP35" s="46"/>
      <c r="AQ35" s="46"/>
      <c r="AR35" s="38"/>
      <c r="BE35" s="33"/>
    </row>
    <row r="36" spans="1:57" s="2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14.45" customHeight="1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8"/>
      <c r="BE37" s="33"/>
    </row>
    <row r="38" spans="1:57" s="1" customFormat="1" ht="14.45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pans="1:57" s="1" customFormat="1" ht="14.45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pans="1:57" s="1" customFormat="1" ht="14.45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pans="1:57" s="1" customFormat="1" ht="14.45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pans="1:57" s="1" customFormat="1" ht="14.45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pans="1:57" s="1" customFormat="1" ht="14.45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pans="1:57" s="1" customFormat="1" ht="14.45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pans="1:57" s="1" customFormat="1" ht="14.45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pans="1:57" s="1" customFormat="1" ht="14.45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pans="1:57" s="1" customFormat="1" ht="14.45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pans="1:57" s="1" customFormat="1" ht="14.45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pans="1:57" s="2" customFormat="1" ht="14.45" customHeight="1">
      <c r="B49" s="50"/>
      <c r="C49" s="51"/>
      <c r="D49" s="52" t="s">
        <v>47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2" t="s">
        <v>48</v>
      </c>
      <c r="AI49" s="53"/>
      <c r="AJ49" s="53"/>
      <c r="AK49" s="53"/>
      <c r="AL49" s="53"/>
      <c r="AM49" s="53"/>
      <c r="AN49" s="53"/>
      <c r="AO49" s="53"/>
      <c r="AP49" s="51"/>
      <c r="AQ49" s="51"/>
      <c r="AR49" s="54"/>
    </row>
    <row r="50" spans="1:57" ht="11.25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 spans="1:57" ht="11.25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 spans="1:57" ht="11.25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 spans="1:57" ht="11.25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 spans="1:57" ht="11.25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 spans="1:57" ht="11.2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 spans="1:57" ht="11.25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 spans="1:57" ht="11.25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 spans="1:57" ht="11.25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 spans="1:57" ht="11.25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pans="1:57" s="2" customFormat="1" ht="12.75">
      <c r="A60" s="33"/>
      <c r="B60" s="34"/>
      <c r="C60" s="35"/>
      <c r="D60" s="55" t="s">
        <v>49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5" t="s">
        <v>50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5" t="s">
        <v>49</v>
      </c>
      <c r="AI60" s="37"/>
      <c r="AJ60" s="37"/>
      <c r="AK60" s="37"/>
      <c r="AL60" s="37"/>
      <c r="AM60" s="55" t="s">
        <v>50</v>
      </c>
      <c r="AN60" s="37"/>
      <c r="AO60" s="37"/>
      <c r="AP60" s="35"/>
      <c r="AQ60" s="35"/>
      <c r="AR60" s="38"/>
      <c r="BE60" s="33"/>
    </row>
    <row r="61" spans="1:57" ht="11.25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 spans="1:57" ht="11.25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 spans="1:57" ht="11.25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pans="1:57" s="2" customFormat="1" ht="12.75">
      <c r="A64" s="33"/>
      <c r="B64" s="34"/>
      <c r="C64" s="35"/>
      <c r="D64" s="52" t="s">
        <v>51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2" t="s">
        <v>52</v>
      </c>
      <c r="AI64" s="56"/>
      <c r="AJ64" s="56"/>
      <c r="AK64" s="56"/>
      <c r="AL64" s="56"/>
      <c r="AM64" s="56"/>
      <c r="AN64" s="56"/>
      <c r="AO64" s="56"/>
      <c r="AP64" s="35"/>
      <c r="AQ64" s="35"/>
      <c r="AR64" s="38"/>
      <c r="BE64" s="33"/>
    </row>
    <row r="65" spans="1:57" ht="11.2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 spans="1:57" ht="11.25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 spans="1:57" ht="11.25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 spans="1:57" ht="11.25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 spans="1:57" ht="11.25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 spans="1:57" ht="11.25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 spans="1:57" ht="11.25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 spans="1:57" ht="11.25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 spans="1:57" ht="11.25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 spans="1:57" ht="11.25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pans="1:57" s="2" customFormat="1" ht="12.75">
      <c r="A75" s="33"/>
      <c r="B75" s="34"/>
      <c r="C75" s="35"/>
      <c r="D75" s="55" t="s">
        <v>49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5" t="s">
        <v>50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5" t="s">
        <v>49</v>
      </c>
      <c r="AI75" s="37"/>
      <c r="AJ75" s="37"/>
      <c r="AK75" s="37"/>
      <c r="AL75" s="37"/>
      <c r="AM75" s="55" t="s">
        <v>50</v>
      </c>
      <c r="AN75" s="37"/>
      <c r="AO75" s="37"/>
      <c r="AP75" s="35"/>
      <c r="AQ75" s="35"/>
      <c r="AR75" s="38"/>
      <c r="BE75" s="33"/>
    </row>
    <row r="76" spans="1:57" s="2" customFormat="1" ht="11.25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8"/>
      <c r="BE76" s="33"/>
    </row>
    <row r="77" spans="1:57" s="2" customFormat="1" ht="6.95" customHeight="1">
      <c r="A77" s="33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38"/>
      <c r="BE77" s="33"/>
    </row>
    <row r="81" spans="1:91" s="2" customFormat="1" ht="6.95" customHeight="1">
      <c r="A81" s="33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38"/>
      <c r="BE81" s="33"/>
    </row>
    <row r="82" spans="1:91" s="2" customFormat="1" ht="24.95" customHeight="1">
      <c r="A82" s="33"/>
      <c r="B82" s="34"/>
      <c r="C82" s="22" t="s">
        <v>53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8"/>
      <c r="BE82" s="33"/>
    </row>
    <row r="83" spans="1:91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8"/>
      <c r="BE83" s="33"/>
    </row>
    <row r="84" spans="1:91" s="4" customFormat="1" ht="12" customHeight="1">
      <c r="B84" s="61"/>
      <c r="C84" s="28" t="s">
        <v>12</v>
      </c>
      <c r="D84" s="62"/>
      <c r="E84" s="62"/>
      <c r="F84" s="62"/>
      <c r="G84" s="62"/>
      <c r="H84" s="62"/>
      <c r="I84" s="62"/>
      <c r="J84" s="62"/>
      <c r="K84" s="62"/>
      <c r="L84" s="62" t="str">
        <f>K5</f>
        <v>295</v>
      </c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3"/>
    </row>
    <row r="85" spans="1:91" s="5" customFormat="1" ht="36.950000000000003" customHeight="1">
      <c r="B85" s="64"/>
      <c r="C85" s="65" t="s">
        <v>15</v>
      </c>
      <c r="D85" s="66"/>
      <c r="E85" s="66"/>
      <c r="F85" s="66"/>
      <c r="G85" s="66"/>
      <c r="H85" s="66"/>
      <c r="I85" s="66"/>
      <c r="J85" s="66"/>
      <c r="K85" s="66"/>
      <c r="L85" s="268" t="str">
        <f>K6</f>
        <v>Rekonštrukcia oplotenia MŠ Jesenského</v>
      </c>
      <c r="M85" s="269"/>
      <c r="N85" s="269"/>
      <c r="O85" s="269"/>
      <c r="P85" s="269"/>
      <c r="Q85" s="269"/>
      <c r="R85" s="269"/>
      <c r="S85" s="269"/>
      <c r="T85" s="269"/>
      <c r="U85" s="269"/>
      <c r="V85" s="269"/>
      <c r="W85" s="269"/>
      <c r="X85" s="269"/>
      <c r="Y85" s="269"/>
      <c r="Z85" s="269"/>
      <c r="AA85" s="269"/>
      <c r="AB85" s="269"/>
      <c r="AC85" s="269"/>
      <c r="AD85" s="269"/>
      <c r="AE85" s="269"/>
      <c r="AF85" s="269"/>
      <c r="AG85" s="269"/>
      <c r="AH85" s="269"/>
      <c r="AI85" s="269"/>
      <c r="AJ85" s="269"/>
      <c r="AK85" s="269"/>
      <c r="AL85" s="269"/>
      <c r="AM85" s="269"/>
      <c r="AN85" s="269"/>
      <c r="AO85" s="269"/>
      <c r="AP85" s="66"/>
      <c r="AQ85" s="66"/>
      <c r="AR85" s="67"/>
    </row>
    <row r="86" spans="1:91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8"/>
      <c r="BE86" s="33"/>
    </row>
    <row r="87" spans="1:91" s="2" customFormat="1" ht="12" customHeight="1">
      <c r="A87" s="33"/>
      <c r="B87" s="34"/>
      <c r="C87" s="28" t="s">
        <v>19</v>
      </c>
      <c r="D87" s="35"/>
      <c r="E87" s="35"/>
      <c r="F87" s="35"/>
      <c r="G87" s="35"/>
      <c r="H87" s="35"/>
      <c r="I87" s="35"/>
      <c r="J87" s="35"/>
      <c r="K87" s="35"/>
      <c r="L87" s="68" t="str">
        <f>IF(K8="","",K8)</f>
        <v>Krupina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8" t="s">
        <v>21</v>
      </c>
      <c r="AJ87" s="35"/>
      <c r="AK87" s="35"/>
      <c r="AL87" s="35"/>
      <c r="AM87" s="270" t="str">
        <f>IF(AN8= "","",AN8)</f>
        <v/>
      </c>
      <c r="AN87" s="270"/>
      <c r="AO87" s="35"/>
      <c r="AP87" s="35"/>
      <c r="AQ87" s="35"/>
      <c r="AR87" s="38"/>
      <c r="BE87" s="33"/>
    </row>
    <row r="88" spans="1:91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8"/>
      <c r="BE88" s="33"/>
    </row>
    <row r="89" spans="1:91" s="2" customFormat="1" ht="15.4" customHeight="1">
      <c r="A89" s="33"/>
      <c r="B89" s="34"/>
      <c r="C89" s="28" t="s">
        <v>22</v>
      </c>
      <c r="D89" s="35"/>
      <c r="E89" s="35"/>
      <c r="F89" s="35"/>
      <c r="G89" s="35"/>
      <c r="H89" s="35"/>
      <c r="I89" s="35"/>
      <c r="J89" s="35"/>
      <c r="K89" s="35"/>
      <c r="L89" s="62" t="str">
        <f>IF(E11= "","",E11)</f>
        <v>Mesto Krupina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8" t="s">
        <v>28</v>
      </c>
      <c r="AJ89" s="35"/>
      <c r="AK89" s="35"/>
      <c r="AL89" s="35"/>
      <c r="AM89" s="271" t="str">
        <f>IF(E17="","",E17)</f>
        <v xml:space="preserve"> </v>
      </c>
      <c r="AN89" s="272"/>
      <c r="AO89" s="272"/>
      <c r="AP89" s="272"/>
      <c r="AQ89" s="35"/>
      <c r="AR89" s="38"/>
      <c r="AS89" s="273" t="s">
        <v>54</v>
      </c>
      <c r="AT89" s="274"/>
      <c r="AU89" s="70"/>
      <c r="AV89" s="70"/>
      <c r="AW89" s="70"/>
      <c r="AX89" s="70"/>
      <c r="AY89" s="70"/>
      <c r="AZ89" s="70"/>
      <c r="BA89" s="70"/>
      <c r="BB89" s="70"/>
      <c r="BC89" s="70"/>
      <c r="BD89" s="71"/>
      <c r="BE89" s="33"/>
    </row>
    <row r="90" spans="1:91" s="2" customFormat="1" ht="15.4" customHeight="1">
      <c r="A90" s="33"/>
      <c r="B90" s="34"/>
      <c r="C90" s="28" t="s">
        <v>26</v>
      </c>
      <c r="D90" s="35"/>
      <c r="E90" s="35"/>
      <c r="F90" s="35"/>
      <c r="G90" s="35"/>
      <c r="H90" s="35"/>
      <c r="I90" s="35"/>
      <c r="J90" s="35"/>
      <c r="K90" s="35"/>
      <c r="L90" s="62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8" t="s">
        <v>31</v>
      </c>
      <c r="AJ90" s="35"/>
      <c r="AK90" s="35"/>
      <c r="AL90" s="35"/>
      <c r="AM90" s="271" t="str">
        <f>IF(E20="","",E20)</f>
        <v>Z.Lalka       www.cenar.sk</v>
      </c>
      <c r="AN90" s="272"/>
      <c r="AO90" s="272"/>
      <c r="AP90" s="272"/>
      <c r="AQ90" s="35"/>
      <c r="AR90" s="38"/>
      <c r="AS90" s="275"/>
      <c r="AT90" s="276"/>
      <c r="AU90" s="72"/>
      <c r="AV90" s="72"/>
      <c r="AW90" s="72"/>
      <c r="AX90" s="72"/>
      <c r="AY90" s="72"/>
      <c r="AZ90" s="72"/>
      <c r="BA90" s="72"/>
      <c r="BB90" s="72"/>
      <c r="BC90" s="72"/>
      <c r="BD90" s="73"/>
      <c r="BE90" s="33"/>
    </row>
    <row r="91" spans="1:91" s="2" customFormat="1" ht="10.9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8"/>
      <c r="AS91" s="277"/>
      <c r="AT91" s="278"/>
      <c r="AU91" s="74"/>
      <c r="AV91" s="74"/>
      <c r="AW91" s="74"/>
      <c r="AX91" s="74"/>
      <c r="AY91" s="74"/>
      <c r="AZ91" s="74"/>
      <c r="BA91" s="74"/>
      <c r="BB91" s="74"/>
      <c r="BC91" s="74"/>
      <c r="BD91" s="75"/>
      <c r="BE91" s="33"/>
    </row>
    <row r="92" spans="1:91" s="2" customFormat="1" ht="29.25" customHeight="1">
      <c r="A92" s="33"/>
      <c r="B92" s="34"/>
      <c r="C92" s="279" t="s">
        <v>55</v>
      </c>
      <c r="D92" s="280"/>
      <c r="E92" s="280"/>
      <c r="F92" s="280"/>
      <c r="G92" s="280"/>
      <c r="H92" s="76"/>
      <c r="I92" s="281" t="s">
        <v>56</v>
      </c>
      <c r="J92" s="280"/>
      <c r="K92" s="280"/>
      <c r="L92" s="280"/>
      <c r="M92" s="280"/>
      <c r="N92" s="280"/>
      <c r="O92" s="280"/>
      <c r="P92" s="280"/>
      <c r="Q92" s="280"/>
      <c r="R92" s="280"/>
      <c r="S92" s="280"/>
      <c r="T92" s="280"/>
      <c r="U92" s="280"/>
      <c r="V92" s="280"/>
      <c r="W92" s="280"/>
      <c r="X92" s="280"/>
      <c r="Y92" s="280"/>
      <c r="Z92" s="280"/>
      <c r="AA92" s="280"/>
      <c r="AB92" s="280"/>
      <c r="AC92" s="280"/>
      <c r="AD92" s="280"/>
      <c r="AE92" s="280"/>
      <c r="AF92" s="280"/>
      <c r="AG92" s="282" t="s">
        <v>57</v>
      </c>
      <c r="AH92" s="280"/>
      <c r="AI92" s="280"/>
      <c r="AJ92" s="280"/>
      <c r="AK92" s="280"/>
      <c r="AL92" s="280"/>
      <c r="AM92" s="280"/>
      <c r="AN92" s="281" t="s">
        <v>58</v>
      </c>
      <c r="AO92" s="280"/>
      <c r="AP92" s="283"/>
      <c r="AQ92" s="77" t="s">
        <v>59</v>
      </c>
      <c r="AR92" s="38"/>
      <c r="AS92" s="78" t="s">
        <v>60</v>
      </c>
      <c r="AT92" s="79" t="s">
        <v>61</v>
      </c>
      <c r="AU92" s="79" t="s">
        <v>62</v>
      </c>
      <c r="AV92" s="79" t="s">
        <v>63</v>
      </c>
      <c r="AW92" s="79" t="s">
        <v>64</v>
      </c>
      <c r="AX92" s="79" t="s">
        <v>65</v>
      </c>
      <c r="AY92" s="79" t="s">
        <v>66</v>
      </c>
      <c r="AZ92" s="79" t="s">
        <v>67</v>
      </c>
      <c r="BA92" s="79" t="s">
        <v>68</v>
      </c>
      <c r="BB92" s="79" t="s">
        <v>69</v>
      </c>
      <c r="BC92" s="79" t="s">
        <v>70</v>
      </c>
      <c r="BD92" s="80" t="s">
        <v>71</v>
      </c>
      <c r="BE92" s="33"/>
    </row>
    <row r="93" spans="1:91" s="2" customFormat="1" ht="10.9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8"/>
      <c r="AS93" s="81"/>
      <c r="AT93" s="82"/>
      <c r="AU93" s="82"/>
      <c r="AV93" s="82"/>
      <c r="AW93" s="82"/>
      <c r="AX93" s="82"/>
      <c r="AY93" s="82"/>
      <c r="AZ93" s="82"/>
      <c r="BA93" s="82"/>
      <c r="BB93" s="82"/>
      <c r="BC93" s="82"/>
      <c r="BD93" s="83"/>
      <c r="BE93" s="33"/>
    </row>
    <row r="94" spans="1:91" s="6" customFormat="1" ht="32.450000000000003" customHeight="1">
      <c r="B94" s="84"/>
      <c r="C94" s="85" t="s">
        <v>72</v>
      </c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287">
        <f>ROUND(SUM(AG95:AG96),2)</f>
        <v>0</v>
      </c>
      <c r="AH94" s="287"/>
      <c r="AI94" s="287"/>
      <c r="AJ94" s="287"/>
      <c r="AK94" s="287"/>
      <c r="AL94" s="287"/>
      <c r="AM94" s="287"/>
      <c r="AN94" s="288">
        <f>SUM(AG94,AT94)</f>
        <v>0</v>
      </c>
      <c r="AO94" s="288"/>
      <c r="AP94" s="288"/>
      <c r="AQ94" s="88" t="s">
        <v>1</v>
      </c>
      <c r="AR94" s="89"/>
      <c r="AS94" s="90">
        <f>ROUND(SUM(AS95:AS96),2)</f>
        <v>0</v>
      </c>
      <c r="AT94" s="91">
        <f>ROUND(SUM(AV94:AW94),2)</f>
        <v>0</v>
      </c>
      <c r="AU94" s="92">
        <f>ROUND(SUM(AU95:AU96),5)</f>
        <v>0</v>
      </c>
      <c r="AV94" s="91">
        <f>ROUND(AZ94*L29,2)</f>
        <v>0</v>
      </c>
      <c r="AW94" s="91">
        <f>ROUND(BA94*L30,2)</f>
        <v>0</v>
      </c>
      <c r="AX94" s="91">
        <f>ROUND(BB94*L29,2)</f>
        <v>0</v>
      </c>
      <c r="AY94" s="91">
        <f>ROUND(BC94*L30,2)</f>
        <v>0</v>
      </c>
      <c r="AZ94" s="91">
        <f>ROUND(SUM(AZ95:AZ96),2)</f>
        <v>0</v>
      </c>
      <c r="BA94" s="91">
        <f>ROUND(SUM(BA95:BA96),2)</f>
        <v>0</v>
      </c>
      <c r="BB94" s="91">
        <f>ROUND(SUM(BB95:BB96),2)</f>
        <v>0</v>
      </c>
      <c r="BC94" s="91">
        <f>ROUND(SUM(BC95:BC96),2)</f>
        <v>0</v>
      </c>
      <c r="BD94" s="93">
        <f>ROUND(SUM(BD95:BD96),2)</f>
        <v>0</v>
      </c>
      <c r="BS94" s="94" t="s">
        <v>73</v>
      </c>
      <c r="BT94" s="94" t="s">
        <v>74</v>
      </c>
      <c r="BV94" s="94" t="s">
        <v>75</v>
      </c>
      <c r="BW94" s="94" t="s">
        <v>5</v>
      </c>
      <c r="BX94" s="94" t="s">
        <v>76</v>
      </c>
      <c r="CL94" s="94" t="s">
        <v>1</v>
      </c>
    </row>
    <row r="95" spans="1:91" s="7" customFormat="1" ht="16.350000000000001" customHeight="1">
      <c r="B95" s="95"/>
      <c r="C95" s="96"/>
      <c r="D95" s="286" t="s">
        <v>13</v>
      </c>
      <c r="E95" s="286"/>
      <c r="F95" s="286"/>
      <c r="G95" s="286"/>
      <c r="H95" s="286"/>
      <c r="I95" s="97"/>
      <c r="J95" s="286" t="s">
        <v>16</v>
      </c>
      <c r="K95" s="286"/>
      <c r="L95" s="286"/>
      <c r="M95" s="286"/>
      <c r="N95" s="286"/>
      <c r="O95" s="286"/>
      <c r="P95" s="286"/>
      <c r="Q95" s="286"/>
      <c r="R95" s="286"/>
      <c r="S95" s="286"/>
      <c r="T95" s="286"/>
      <c r="U95" s="286"/>
      <c r="V95" s="286"/>
      <c r="W95" s="286"/>
      <c r="X95" s="286"/>
      <c r="Y95" s="286"/>
      <c r="Z95" s="286"/>
      <c r="AA95" s="286"/>
      <c r="AB95" s="286"/>
      <c r="AC95" s="286"/>
      <c r="AD95" s="286"/>
      <c r="AE95" s="286"/>
      <c r="AF95" s="286"/>
      <c r="AG95" s="284">
        <v>0</v>
      </c>
      <c r="AH95" s="285"/>
      <c r="AI95" s="285"/>
      <c r="AJ95" s="285"/>
      <c r="AK95" s="285"/>
      <c r="AL95" s="285"/>
      <c r="AM95" s="285"/>
      <c r="AN95" s="284">
        <f>SUM(AG95,AT95)</f>
        <v>0</v>
      </c>
      <c r="AO95" s="285"/>
      <c r="AP95" s="285"/>
      <c r="AQ95" s="98" t="s">
        <v>77</v>
      </c>
      <c r="AR95" s="99"/>
      <c r="AS95" s="100">
        <v>0</v>
      </c>
      <c r="AT95" s="101">
        <f>ROUND(SUM(AV95:AW95),2)</f>
        <v>0</v>
      </c>
      <c r="AU95" s="102"/>
      <c r="AV95" s="101"/>
      <c r="AW95" s="101"/>
      <c r="AX95" s="101"/>
      <c r="AY95" s="101"/>
      <c r="AZ95" s="101"/>
      <c r="BA95" s="101"/>
      <c r="BB95" s="101"/>
      <c r="BC95" s="101"/>
      <c r="BD95" s="103"/>
      <c r="BT95" s="104" t="s">
        <v>78</v>
      </c>
      <c r="BU95" s="104" t="s">
        <v>79</v>
      </c>
      <c r="BV95" s="104" t="s">
        <v>75</v>
      </c>
      <c r="BW95" s="104" t="s">
        <v>5</v>
      </c>
      <c r="BX95" s="104" t="s">
        <v>76</v>
      </c>
      <c r="CL95" s="104" t="s">
        <v>1</v>
      </c>
    </row>
    <row r="96" spans="1:91" s="7" customFormat="1" ht="16.350000000000001" customHeight="1">
      <c r="A96" s="105" t="s">
        <v>80</v>
      </c>
      <c r="B96" s="95"/>
      <c r="C96" s="96"/>
      <c r="D96" s="286" t="s">
        <v>81</v>
      </c>
      <c r="E96" s="286"/>
      <c r="F96" s="286"/>
      <c r="G96" s="286"/>
      <c r="H96" s="286"/>
      <c r="I96" s="97"/>
      <c r="J96" s="286" t="s">
        <v>16</v>
      </c>
      <c r="K96" s="286"/>
      <c r="L96" s="286"/>
      <c r="M96" s="286"/>
      <c r="N96" s="286"/>
      <c r="O96" s="286"/>
      <c r="P96" s="286"/>
      <c r="Q96" s="286"/>
      <c r="R96" s="286"/>
      <c r="S96" s="286"/>
      <c r="T96" s="286"/>
      <c r="U96" s="286"/>
      <c r="V96" s="286"/>
      <c r="W96" s="286"/>
      <c r="X96" s="286"/>
      <c r="Y96" s="286"/>
      <c r="Z96" s="286"/>
      <c r="AA96" s="286"/>
      <c r="AB96" s="286"/>
      <c r="AC96" s="286"/>
      <c r="AD96" s="286"/>
      <c r="AE96" s="286"/>
      <c r="AF96" s="286"/>
      <c r="AG96" s="284">
        <f>'295-1 - Rekonštrukcia opl...'!J30</f>
        <v>0</v>
      </c>
      <c r="AH96" s="285"/>
      <c r="AI96" s="285"/>
      <c r="AJ96" s="285"/>
      <c r="AK96" s="285"/>
      <c r="AL96" s="285"/>
      <c r="AM96" s="285"/>
      <c r="AN96" s="284">
        <f>SUM(AG96,AT96)</f>
        <v>0</v>
      </c>
      <c r="AO96" s="285"/>
      <c r="AP96" s="285"/>
      <c r="AQ96" s="98" t="s">
        <v>77</v>
      </c>
      <c r="AR96" s="99"/>
      <c r="AS96" s="106">
        <v>0</v>
      </c>
      <c r="AT96" s="107">
        <f>ROUND(SUM(AV96:AW96),2)</f>
        <v>0</v>
      </c>
      <c r="AU96" s="108">
        <f>'295-1 - Rekonštrukcia opl...'!P125</f>
        <v>0</v>
      </c>
      <c r="AV96" s="107">
        <f>'295-1 - Rekonštrukcia opl...'!J33</f>
        <v>0</v>
      </c>
      <c r="AW96" s="107">
        <f>'295-1 - Rekonštrukcia opl...'!J34</f>
        <v>0</v>
      </c>
      <c r="AX96" s="107">
        <f>'295-1 - Rekonštrukcia opl...'!J35</f>
        <v>0</v>
      </c>
      <c r="AY96" s="107">
        <f>'295-1 - Rekonštrukcia opl...'!J36</f>
        <v>0</v>
      </c>
      <c r="AZ96" s="107">
        <f>'295-1 - Rekonštrukcia opl...'!F33</f>
        <v>0</v>
      </c>
      <c r="BA96" s="107">
        <f>'295-1 - Rekonštrukcia opl...'!F34</f>
        <v>0</v>
      </c>
      <c r="BB96" s="107">
        <f>'295-1 - Rekonštrukcia opl...'!F35</f>
        <v>0</v>
      </c>
      <c r="BC96" s="107">
        <f>'295-1 - Rekonštrukcia opl...'!F36</f>
        <v>0</v>
      </c>
      <c r="BD96" s="109">
        <f>'295-1 - Rekonštrukcia opl...'!F37</f>
        <v>0</v>
      </c>
      <c r="BT96" s="104" t="s">
        <v>78</v>
      </c>
      <c r="BV96" s="104" t="s">
        <v>75</v>
      </c>
      <c r="BW96" s="104" t="s">
        <v>82</v>
      </c>
      <c r="BX96" s="104" t="s">
        <v>5</v>
      </c>
      <c r="CL96" s="104" t="s">
        <v>1</v>
      </c>
      <c r="CM96" s="104" t="s">
        <v>74</v>
      </c>
    </row>
    <row r="97" spans="1:57" s="2" customFormat="1" ht="30" customHeight="1">
      <c r="A97" s="33"/>
      <c r="B97" s="34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8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s="2" customFormat="1" ht="6.95" customHeight="1">
      <c r="A98" s="33"/>
      <c r="B98" s="57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38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</sheetData>
  <sheetProtection algorithmName="SHA-512" hashValue="urRUL3pxriuh5mmoS5vZD3bxSz12KWuOICRZjoScW+uE8yWWkyWLXbLuQacemnCXflTmLhndNchGrX0qj7CccA==" saltValue="CvQpPIFJAzxx/2e3sVcSNEbNyIVGyX6Aat5z6NRiPSeUYmyCPGjRsk7ARmLON+5ec6bIZMrjSk6k3ESrK9s5VQ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6" location="'295-1 - Rekonštrukcia opl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34"/>
  <sheetViews>
    <sheetView showGridLines="0" tabSelected="1" topLeftCell="A44" workbookViewId="0">
      <selection activeCell="AD72" sqref="AD72"/>
    </sheetView>
  </sheetViews>
  <sheetFormatPr defaultRowHeight="15"/>
  <cols>
    <col min="1" max="1" width="7.83203125" style="1" customWidth="1"/>
    <col min="2" max="2" width="1" style="1" customWidth="1"/>
    <col min="3" max="3" width="4" style="1" customWidth="1"/>
    <col min="4" max="4" width="4.1640625" style="1" customWidth="1"/>
    <col min="5" max="5" width="16.1640625" style="1" customWidth="1"/>
    <col min="6" max="6" width="48.1640625" style="1" customWidth="1"/>
    <col min="7" max="7" width="7" style="1" customWidth="1"/>
    <col min="8" max="8" width="13.33203125" style="1" customWidth="1"/>
    <col min="9" max="9" width="15" style="1" customWidth="1"/>
    <col min="10" max="10" width="21.1640625" style="1" customWidth="1"/>
    <col min="11" max="11" width="21.1640625" style="1" hidden="1" customWidth="1"/>
    <col min="12" max="12" width="8.83203125" style="1" customWidth="1"/>
    <col min="13" max="13" width="10.33203125" style="1" hidden="1" customWidth="1"/>
    <col min="14" max="14" width="9.1640625" style="1" hidden="1"/>
    <col min="15" max="20" width="13.5" style="1" hidden="1" customWidth="1"/>
    <col min="21" max="21" width="15.5" style="1" hidden="1" customWidth="1"/>
    <col min="22" max="22" width="11.6640625" style="1" customWidth="1"/>
    <col min="23" max="23" width="15.5" style="1" customWidth="1"/>
    <col min="24" max="24" width="11.6640625" style="1" customWidth="1"/>
    <col min="25" max="25" width="14.1640625" style="1" customWidth="1"/>
    <col min="26" max="26" width="10.5" style="1" customWidth="1"/>
    <col min="27" max="27" width="14.1640625" style="1" customWidth="1"/>
    <col min="28" max="28" width="15.5" style="1" customWidth="1"/>
    <col min="29" max="29" width="10.5" style="1" customWidth="1"/>
    <col min="30" max="30" width="14.1640625" style="1" customWidth="1"/>
    <col min="31" max="31" width="15.5" style="1" customWidth="1"/>
    <col min="44" max="65" width="9.1640625" style="1" hidden="1"/>
  </cols>
  <sheetData>
    <row r="2" spans="1:46" s="1" customFormat="1" ht="36.950000000000003" customHeight="1"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AT2" s="16" t="s">
        <v>82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9"/>
      <c r="AT3" s="16" t="s">
        <v>74</v>
      </c>
    </row>
    <row r="4" spans="1:46" s="1" customFormat="1" ht="24.95" customHeight="1">
      <c r="B4" s="19"/>
      <c r="D4" s="112" t="s">
        <v>83</v>
      </c>
      <c r="L4" s="19"/>
      <c r="M4" s="113" t="s">
        <v>9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14" t="s">
        <v>15</v>
      </c>
      <c r="L6" s="19"/>
    </row>
    <row r="7" spans="1:46" s="1" customFormat="1" ht="16.350000000000001" customHeight="1">
      <c r="B7" s="19"/>
      <c r="E7" s="290" t="str">
        <f>'Rekapitulácia stavby'!K6</f>
        <v>Rekonštrukcia oplotenia MŠ Jesenského</v>
      </c>
      <c r="F7" s="291"/>
      <c r="G7" s="291"/>
      <c r="H7" s="291"/>
      <c r="L7" s="19"/>
    </row>
    <row r="8" spans="1:46" s="2" customFormat="1" ht="12" customHeight="1">
      <c r="A8" s="33"/>
      <c r="B8" s="38"/>
      <c r="C8" s="33"/>
      <c r="D8" s="114" t="s">
        <v>84</v>
      </c>
      <c r="E8" s="33"/>
      <c r="F8" s="33"/>
      <c r="G8" s="33"/>
      <c r="H8" s="33"/>
      <c r="I8" s="33"/>
      <c r="J8" s="33"/>
      <c r="K8" s="33"/>
      <c r="L8" s="54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350000000000001" customHeight="1">
      <c r="A9" s="33"/>
      <c r="B9" s="38"/>
      <c r="C9" s="33"/>
      <c r="D9" s="33"/>
      <c r="E9" s="292" t="s">
        <v>85</v>
      </c>
      <c r="F9" s="293"/>
      <c r="G9" s="293"/>
      <c r="H9" s="293"/>
      <c r="I9" s="33"/>
      <c r="J9" s="33"/>
      <c r="K9" s="33"/>
      <c r="L9" s="54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4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14" t="s">
        <v>17</v>
      </c>
      <c r="E11" s="33"/>
      <c r="F11" s="115" t="s">
        <v>1</v>
      </c>
      <c r="G11" s="33"/>
      <c r="H11" s="33"/>
      <c r="I11" s="114" t="s">
        <v>18</v>
      </c>
      <c r="J11" s="115" t="s">
        <v>1</v>
      </c>
      <c r="K11" s="33"/>
      <c r="L11" s="54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14" t="s">
        <v>19</v>
      </c>
      <c r="E12" s="33"/>
      <c r="F12" s="115" t="s">
        <v>20</v>
      </c>
      <c r="G12" s="33"/>
      <c r="H12" s="33"/>
      <c r="I12" s="114" t="s">
        <v>21</v>
      </c>
      <c r="J12" s="116">
        <f>'Rekapitulácia stavby'!AN8</f>
        <v>0</v>
      </c>
      <c r="K12" s="33"/>
      <c r="L12" s="54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4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14" t="s">
        <v>22</v>
      </c>
      <c r="E14" s="33"/>
      <c r="F14" s="33"/>
      <c r="G14" s="33"/>
      <c r="H14" s="33"/>
      <c r="I14" s="114" t="s">
        <v>23</v>
      </c>
      <c r="J14" s="115" t="s">
        <v>1</v>
      </c>
      <c r="K14" s="33"/>
      <c r="L14" s="54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15" t="s">
        <v>24</v>
      </c>
      <c r="F15" s="33"/>
      <c r="G15" s="33"/>
      <c r="H15" s="33"/>
      <c r="I15" s="114" t="s">
        <v>25</v>
      </c>
      <c r="J15" s="115" t="s">
        <v>1</v>
      </c>
      <c r="K15" s="33"/>
      <c r="L15" s="54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4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14" t="s">
        <v>26</v>
      </c>
      <c r="E17" s="33"/>
      <c r="F17" s="33"/>
      <c r="G17" s="33"/>
      <c r="H17" s="33"/>
      <c r="I17" s="114" t="s">
        <v>23</v>
      </c>
      <c r="J17" s="29" t="str">
        <f>'Rekapitulácia stavby'!AN13</f>
        <v>Vyplň údaj</v>
      </c>
      <c r="K17" s="33"/>
      <c r="L17" s="54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294" t="str">
        <f>'Rekapitulácia stavby'!E14</f>
        <v>Vyplň údaj</v>
      </c>
      <c r="F18" s="295"/>
      <c r="G18" s="295"/>
      <c r="H18" s="295"/>
      <c r="I18" s="114" t="s">
        <v>25</v>
      </c>
      <c r="J18" s="29" t="str">
        <f>'Rekapitulácia stavby'!AN14</f>
        <v>Vyplň údaj</v>
      </c>
      <c r="K18" s="33"/>
      <c r="L18" s="54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4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14" t="s">
        <v>28</v>
      </c>
      <c r="E20" s="33"/>
      <c r="F20" s="33"/>
      <c r="G20" s="33"/>
      <c r="H20" s="33"/>
      <c r="I20" s="114" t="s">
        <v>23</v>
      </c>
      <c r="J20" s="115" t="str">
        <f>IF('Rekapitulácia stavby'!AN16="","",'Rekapitulácia stavby'!AN16)</f>
        <v/>
      </c>
      <c r="K20" s="33"/>
      <c r="L20" s="54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15" t="str">
        <f>IF('Rekapitulácia stavby'!E17="","",'Rekapitulácia stavby'!E17)</f>
        <v xml:space="preserve"> </v>
      </c>
      <c r="F21" s="33"/>
      <c r="G21" s="33"/>
      <c r="H21" s="33"/>
      <c r="I21" s="114" t="s">
        <v>25</v>
      </c>
      <c r="J21" s="115" t="str">
        <f>IF('Rekapitulácia stavby'!AN17="","",'Rekapitulácia stavby'!AN17)</f>
        <v/>
      </c>
      <c r="K21" s="33"/>
      <c r="L21" s="54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4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14" t="s">
        <v>31</v>
      </c>
      <c r="E23" s="33"/>
      <c r="F23" s="33"/>
      <c r="G23" s="33"/>
      <c r="H23" s="33"/>
      <c r="I23" s="114" t="s">
        <v>23</v>
      </c>
      <c r="J23" s="115" t="s">
        <v>1</v>
      </c>
      <c r="K23" s="33"/>
      <c r="L23" s="54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15" t="s">
        <v>32</v>
      </c>
      <c r="F24" s="33"/>
      <c r="G24" s="33"/>
      <c r="H24" s="33"/>
      <c r="I24" s="114" t="s">
        <v>25</v>
      </c>
      <c r="J24" s="115" t="s">
        <v>1</v>
      </c>
      <c r="K24" s="33"/>
      <c r="L24" s="54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4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14" t="s">
        <v>33</v>
      </c>
      <c r="E26" s="33"/>
      <c r="F26" s="33"/>
      <c r="G26" s="33"/>
      <c r="H26" s="33"/>
      <c r="I26" s="33"/>
      <c r="J26" s="33"/>
      <c r="K26" s="33"/>
      <c r="L26" s="54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350000000000001" customHeight="1">
      <c r="A27" s="117"/>
      <c r="B27" s="118"/>
      <c r="C27" s="117"/>
      <c r="D27" s="117"/>
      <c r="E27" s="296" t="s">
        <v>1</v>
      </c>
      <c r="F27" s="296"/>
      <c r="G27" s="296"/>
      <c r="H27" s="296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4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20"/>
      <c r="E29" s="120"/>
      <c r="F29" s="120"/>
      <c r="G29" s="120"/>
      <c r="H29" s="120"/>
      <c r="I29" s="120"/>
      <c r="J29" s="120"/>
      <c r="K29" s="120"/>
      <c r="L29" s="54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21" t="s">
        <v>34</v>
      </c>
      <c r="E30" s="33"/>
      <c r="F30" s="33"/>
      <c r="G30" s="33"/>
      <c r="H30" s="33"/>
      <c r="I30" s="33"/>
      <c r="J30" s="122">
        <f>ROUND(J125, 2)</f>
        <v>0</v>
      </c>
      <c r="K30" s="33"/>
      <c r="L30" s="54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20"/>
      <c r="E31" s="120"/>
      <c r="F31" s="120"/>
      <c r="G31" s="120"/>
      <c r="H31" s="120"/>
      <c r="I31" s="120"/>
      <c r="J31" s="120"/>
      <c r="K31" s="120"/>
      <c r="L31" s="54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23" t="s">
        <v>36</v>
      </c>
      <c r="G32" s="33"/>
      <c r="H32" s="33"/>
      <c r="I32" s="123" t="s">
        <v>35</v>
      </c>
      <c r="J32" s="123" t="s">
        <v>37</v>
      </c>
      <c r="K32" s="33"/>
      <c r="L32" s="54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24" t="s">
        <v>38</v>
      </c>
      <c r="E33" s="125" t="s">
        <v>39</v>
      </c>
      <c r="F33" s="126">
        <f>ROUND((SUM(BE125:BE233)),  2)</f>
        <v>0</v>
      </c>
      <c r="G33" s="127"/>
      <c r="H33" s="127"/>
      <c r="I33" s="128">
        <v>0.23</v>
      </c>
      <c r="J33" s="126">
        <f>ROUND(((SUM(BE125:BE233))*I33),  2)</f>
        <v>0</v>
      </c>
      <c r="K33" s="33"/>
      <c r="L33" s="54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25" t="s">
        <v>40</v>
      </c>
      <c r="F34" s="126">
        <f>ROUND((SUM(BF125:BF233)),  2)</f>
        <v>0</v>
      </c>
      <c r="G34" s="127"/>
      <c r="H34" s="127"/>
      <c r="I34" s="128">
        <v>0.23</v>
      </c>
      <c r="J34" s="126">
        <f>ROUND(((SUM(BF125:BF233))*I34),  2)</f>
        <v>0</v>
      </c>
      <c r="K34" s="33"/>
      <c r="L34" s="54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14" t="s">
        <v>41</v>
      </c>
      <c r="F35" s="129">
        <f>ROUND((SUM(BG125:BG233)),  2)</f>
        <v>0</v>
      </c>
      <c r="G35" s="33"/>
      <c r="H35" s="33"/>
      <c r="I35" s="130">
        <v>0.23</v>
      </c>
      <c r="J35" s="129">
        <f>0</f>
        <v>0</v>
      </c>
      <c r="K35" s="33"/>
      <c r="L35" s="54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14" t="s">
        <v>42</v>
      </c>
      <c r="F36" s="129">
        <f>ROUND((SUM(BH125:BH233)),  2)</f>
        <v>0</v>
      </c>
      <c r="G36" s="33"/>
      <c r="H36" s="33"/>
      <c r="I36" s="130">
        <v>0.23</v>
      </c>
      <c r="J36" s="129">
        <f>0</f>
        <v>0</v>
      </c>
      <c r="K36" s="33"/>
      <c r="L36" s="54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25" t="s">
        <v>43</v>
      </c>
      <c r="F37" s="126">
        <f>ROUND((SUM(BI125:BI233)),  2)</f>
        <v>0</v>
      </c>
      <c r="G37" s="127"/>
      <c r="H37" s="127"/>
      <c r="I37" s="128">
        <v>0</v>
      </c>
      <c r="J37" s="126">
        <f>0</f>
        <v>0</v>
      </c>
      <c r="K37" s="33"/>
      <c r="L37" s="54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4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31"/>
      <c r="D39" s="132" t="s">
        <v>44</v>
      </c>
      <c r="E39" s="133"/>
      <c r="F39" s="133"/>
      <c r="G39" s="134" t="s">
        <v>45</v>
      </c>
      <c r="H39" s="135" t="s">
        <v>46</v>
      </c>
      <c r="I39" s="133"/>
      <c r="J39" s="136">
        <f>SUM(J30:J37)</f>
        <v>0</v>
      </c>
      <c r="K39" s="137"/>
      <c r="L39" s="54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4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54"/>
      <c r="D50" s="138" t="s">
        <v>47</v>
      </c>
      <c r="E50" s="139"/>
      <c r="F50" s="139"/>
      <c r="G50" s="138" t="s">
        <v>48</v>
      </c>
      <c r="H50" s="139"/>
      <c r="I50" s="139"/>
      <c r="J50" s="139"/>
      <c r="K50" s="139"/>
      <c r="L50" s="54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8"/>
      <c r="C61" s="33"/>
      <c r="D61" s="140" t="s">
        <v>49</v>
      </c>
      <c r="E61" s="141"/>
      <c r="F61" s="142" t="s">
        <v>50</v>
      </c>
      <c r="G61" s="140" t="s">
        <v>49</v>
      </c>
      <c r="H61" s="141"/>
      <c r="I61" s="141"/>
      <c r="J61" s="143" t="s">
        <v>50</v>
      </c>
      <c r="K61" s="141"/>
      <c r="L61" s="54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8"/>
      <c r="C65" s="33"/>
      <c r="D65" s="138" t="s">
        <v>51</v>
      </c>
      <c r="E65" s="144"/>
      <c r="F65" s="144"/>
      <c r="G65" s="138" t="s">
        <v>52</v>
      </c>
      <c r="H65" s="144"/>
      <c r="I65" s="144"/>
      <c r="J65" s="144"/>
      <c r="K65" s="144"/>
      <c r="L65" s="54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8"/>
      <c r="C76" s="33"/>
      <c r="D76" s="140" t="s">
        <v>49</v>
      </c>
      <c r="E76" s="141"/>
      <c r="F76" s="142" t="s">
        <v>50</v>
      </c>
      <c r="G76" s="140" t="s">
        <v>49</v>
      </c>
      <c r="H76" s="141"/>
      <c r="I76" s="141"/>
      <c r="J76" s="143" t="s">
        <v>50</v>
      </c>
      <c r="K76" s="141"/>
      <c r="L76" s="54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45"/>
      <c r="C77" s="146"/>
      <c r="D77" s="146"/>
      <c r="E77" s="146"/>
      <c r="F77" s="146"/>
      <c r="G77" s="146"/>
      <c r="H77" s="146"/>
      <c r="I77" s="146"/>
      <c r="J77" s="146"/>
      <c r="K77" s="146"/>
      <c r="L77" s="54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47"/>
      <c r="C81" s="148"/>
      <c r="D81" s="148"/>
      <c r="E81" s="148"/>
      <c r="F81" s="148"/>
      <c r="G81" s="148"/>
      <c r="H81" s="148"/>
      <c r="I81" s="148"/>
      <c r="J81" s="148"/>
      <c r="K81" s="148"/>
      <c r="L81" s="54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86</v>
      </c>
      <c r="D82" s="35"/>
      <c r="E82" s="35"/>
      <c r="F82" s="35"/>
      <c r="G82" s="35"/>
      <c r="H82" s="35"/>
      <c r="I82" s="35"/>
      <c r="J82" s="35"/>
      <c r="K82" s="35"/>
      <c r="L82" s="54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4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5"/>
      <c r="E84" s="35"/>
      <c r="F84" s="35"/>
      <c r="G84" s="35"/>
      <c r="H84" s="35"/>
      <c r="I84" s="35"/>
      <c r="J84" s="35"/>
      <c r="K84" s="35"/>
      <c r="L84" s="54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350000000000001" customHeight="1">
      <c r="A85" s="33"/>
      <c r="B85" s="34"/>
      <c r="C85" s="35"/>
      <c r="D85" s="35"/>
      <c r="E85" s="297" t="str">
        <f>E7</f>
        <v>Rekonštrukcia oplotenia MŠ Jesenského</v>
      </c>
      <c r="F85" s="298"/>
      <c r="G85" s="298"/>
      <c r="H85" s="298"/>
      <c r="I85" s="35"/>
      <c r="J85" s="35"/>
      <c r="K85" s="35"/>
      <c r="L85" s="54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84</v>
      </c>
      <c r="D86" s="35"/>
      <c r="E86" s="35"/>
      <c r="F86" s="35"/>
      <c r="G86" s="35"/>
      <c r="H86" s="35"/>
      <c r="I86" s="35"/>
      <c r="J86" s="35"/>
      <c r="K86" s="35"/>
      <c r="L86" s="54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350000000000001" customHeight="1">
      <c r="A87" s="33"/>
      <c r="B87" s="34"/>
      <c r="C87" s="35"/>
      <c r="D87" s="35"/>
      <c r="E87" s="268" t="str">
        <f>E9</f>
        <v>295-1 - Rekonštrukcia oplotenia MŠ Jesenského</v>
      </c>
      <c r="F87" s="299"/>
      <c r="G87" s="299"/>
      <c r="H87" s="299"/>
      <c r="I87" s="35"/>
      <c r="J87" s="35"/>
      <c r="K87" s="35"/>
      <c r="L87" s="54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4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5"/>
      <c r="E89" s="35"/>
      <c r="F89" s="26" t="str">
        <f>F12</f>
        <v>Krupina</v>
      </c>
      <c r="G89" s="35"/>
      <c r="H89" s="35"/>
      <c r="I89" s="28" t="s">
        <v>21</v>
      </c>
      <c r="J89" s="69">
        <f>IF(J12="","",J12)</f>
        <v>0</v>
      </c>
      <c r="K89" s="35"/>
      <c r="L89" s="54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4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4" customHeight="1">
      <c r="A91" s="33"/>
      <c r="B91" s="34"/>
      <c r="C91" s="28" t="s">
        <v>22</v>
      </c>
      <c r="D91" s="35"/>
      <c r="E91" s="35"/>
      <c r="F91" s="26" t="str">
        <f>E15</f>
        <v>Mesto Krupina</v>
      </c>
      <c r="G91" s="35"/>
      <c r="H91" s="35"/>
      <c r="I91" s="28" t="s">
        <v>28</v>
      </c>
      <c r="J91" s="31" t="str">
        <f>E21</f>
        <v xml:space="preserve"> </v>
      </c>
      <c r="K91" s="35"/>
      <c r="L91" s="54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24.75" customHeight="1">
      <c r="A92" s="33"/>
      <c r="B92" s="34"/>
      <c r="C92" s="28" t="s">
        <v>26</v>
      </c>
      <c r="D92" s="35"/>
      <c r="E92" s="35"/>
      <c r="F92" s="26" t="str">
        <f>IF(E18="","",E18)</f>
        <v>Vyplň údaj</v>
      </c>
      <c r="G92" s="35"/>
      <c r="H92" s="35"/>
      <c r="I92" s="28" t="s">
        <v>31</v>
      </c>
      <c r="J92" s="31" t="str">
        <f>E24</f>
        <v>Z.Lalka       www.cenar.sk</v>
      </c>
      <c r="K92" s="35"/>
      <c r="L92" s="54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4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49" t="s">
        <v>87</v>
      </c>
      <c r="D94" s="150"/>
      <c r="E94" s="150"/>
      <c r="F94" s="150"/>
      <c r="G94" s="150"/>
      <c r="H94" s="150"/>
      <c r="I94" s="150"/>
      <c r="J94" s="151" t="s">
        <v>88</v>
      </c>
      <c r="K94" s="150"/>
      <c r="L94" s="54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4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52" t="s">
        <v>89</v>
      </c>
      <c r="D96" s="35"/>
      <c r="E96" s="35"/>
      <c r="F96" s="35"/>
      <c r="G96" s="35"/>
      <c r="H96" s="35"/>
      <c r="I96" s="35"/>
      <c r="J96" s="87">
        <f>J125</f>
        <v>0</v>
      </c>
      <c r="K96" s="35"/>
      <c r="L96" s="54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90</v>
      </c>
    </row>
    <row r="97" spans="1:31" s="9" customFormat="1" ht="24.95" customHeight="1">
      <c r="B97" s="153"/>
      <c r="C97" s="154"/>
      <c r="D97" s="155" t="s">
        <v>91</v>
      </c>
      <c r="E97" s="156"/>
      <c r="F97" s="156"/>
      <c r="G97" s="156"/>
      <c r="H97" s="156"/>
      <c r="I97" s="156"/>
      <c r="J97" s="157">
        <f>J126</f>
        <v>0</v>
      </c>
      <c r="K97" s="154"/>
      <c r="L97" s="158"/>
    </row>
    <row r="98" spans="1:31" s="10" customFormat="1" ht="19.899999999999999" customHeight="1">
      <c r="B98" s="159"/>
      <c r="C98" s="160"/>
      <c r="D98" s="161" t="s">
        <v>92</v>
      </c>
      <c r="E98" s="162"/>
      <c r="F98" s="162"/>
      <c r="G98" s="162"/>
      <c r="H98" s="162"/>
      <c r="I98" s="162"/>
      <c r="J98" s="163">
        <f>J127</f>
        <v>0</v>
      </c>
      <c r="K98" s="160"/>
      <c r="L98" s="164"/>
    </row>
    <row r="99" spans="1:31" s="10" customFormat="1" ht="19.899999999999999" customHeight="1">
      <c r="B99" s="159"/>
      <c r="C99" s="160"/>
      <c r="D99" s="161" t="s">
        <v>93</v>
      </c>
      <c r="E99" s="162"/>
      <c r="F99" s="162"/>
      <c r="G99" s="162"/>
      <c r="H99" s="162"/>
      <c r="I99" s="162"/>
      <c r="J99" s="163">
        <f>J143</f>
        <v>0</v>
      </c>
      <c r="K99" s="160"/>
      <c r="L99" s="164"/>
    </row>
    <row r="100" spans="1:31" s="10" customFormat="1" ht="19.899999999999999" customHeight="1">
      <c r="B100" s="159"/>
      <c r="C100" s="160"/>
      <c r="D100" s="161" t="s">
        <v>94</v>
      </c>
      <c r="E100" s="162"/>
      <c r="F100" s="162"/>
      <c r="G100" s="162"/>
      <c r="H100" s="162"/>
      <c r="I100" s="162"/>
      <c r="J100" s="163">
        <f>J154</f>
        <v>0</v>
      </c>
      <c r="K100" s="160"/>
      <c r="L100" s="164"/>
    </row>
    <row r="101" spans="1:31" s="10" customFormat="1" ht="19.899999999999999" customHeight="1">
      <c r="B101" s="159"/>
      <c r="C101" s="160"/>
      <c r="D101" s="161" t="s">
        <v>95</v>
      </c>
      <c r="E101" s="162"/>
      <c r="F101" s="162"/>
      <c r="G101" s="162"/>
      <c r="H101" s="162"/>
      <c r="I101" s="162"/>
      <c r="J101" s="163">
        <f>J180</f>
        <v>0</v>
      </c>
      <c r="K101" s="160"/>
      <c r="L101" s="164"/>
    </row>
    <row r="102" spans="1:31" s="10" customFormat="1" ht="19.899999999999999" customHeight="1">
      <c r="B102" s="159"/>
      <c r="C102" s="160"/>
      <c r="D102" s="161" t="s">
        <v>96</v>
      </c>
      <c r="E102" s="162"/>
      <c r="F102" s="162"/>
      <c r="G102" s="162"/>
      <c r="H102" s="162"/>
      <c r="I102" s="162"/>
      <c r="J102" s="163">
        <f>J192</f>
        <v>0</v>
      </c>
      <c r="K102" s="160"/>
      <c r="L102" s="164"/>
    </row>
    <row r="103" spans="1:31" s="10" customFormat="1" ht="19.899999999999999" customHeight="1">
      <c r="B103" s="159"/>
      <c r="C103" s="160"/>
      <c r="D103" s="161" t="s">
        <v>97</v>
      </c>
      <c r="E103" s="162"/>
      <c r="F103" s="162"/>
      <c r="G103" s="162"/>
      <c r="H103" s="162"/>
      <c r="I103" s="162"/>
      <c r="J103" s="163">
        <f>J212</f>
        <v>0</v>
      </c>
      <c r="K103" s="160"/>
      <c r="L103" s="164"/>
    </row>
    <row r="104" spans="1:31" s="9" customFormat="1" ht="24.95" customHeight="1">
      <c r="B104" s="153"/>
      <c r="C104" s="154"/>
      <c r="D104" s="155" t="s">
        <v>98</v>
      </c>
      <c r="E104" s="156"/>
      <c r="F104" s="156"/>
      <c r="G104" s="156"/>
      <c r="H104" s="156"/>
      <c r="I104" s="156"/>
      <c r="J104" s="157">
        <f>J214</f>
        <v>0</v>
      </c>
      <c r="K104" s="154"/>
      <c r="L104" s="158"/>
    </row>
    <row r="105" spans="1:31" s="10" customFormat="1" ht="19.899999999999999" customHeight="1">
      <c r="B105" s="159"/>
      <c r="C105" s="160"/>
      <c r="D105" s="161" t="s">
        <v>99</v>
      </c>
      <c r="E105" s="162"/>
      <c r="F105" s="162"/>
      <c r="G105" s="162"/>
      <c r="H105" s="162"/>
      <c r="I105" s="162"/>
      <c r="J105" s="163">
        <f>J215</f>
        <v>0</v>
      </c>
      <c r="K105" s="160"/>
      <c r="L105" s="164"/>
    </row>
    <row r="106" spans="1:31" s="2" customFormat="1" ht="21.75" customHeight="1">
      <c r="A106" s="33"/>
      <c r="B106" s="34"/>
      <c r="C106" s="35"/>
      <c r="D106" s="35"/>
      <c r="E106" s="35"/>
      <c r="F106" s="35"/>
      <c r="G106" s="35"/>
      <c r="H106" s="35"/>
      <c r="I106" s="35"/>
      <c r="J106" s="35"/>
      <c r="K106" s="35"/>
      <c r="L106" s="54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5" customHeight="1">
      <c r="A107" s="33"/>
      <c r="B107" s="57"/>
      <c r="C107" s="58"/>
      <c r="D107" s="58"/>
      <c r="E107" s="58"/>
      <c r="F107" s="58"/>
      <c r="G107" s="58"/>
      <c r="H107" s="58"/>
      <c r="I107" s="58"/>
      <c r="J107" s="58"/>
      <c r="K107" s="58"/>
      <c r="L107" s="54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31" s="2" customFormat="1" ht="6.95" customHeight="1">
      <c r="A111" s="33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54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24.95" customHeight="1">
      <c r="A112" s="33"/>
      <c r="B112" s="34"/>
      <c r="C112" s="22" t="s">
        <v>100</v>
      </c>
      <c r="D112" s="35"/>
      <c r="E112" s="35"/>
      <c r="F112" s="35"/>
      <c r="G112" s="35"/>
      <c r="H112" s="35"/>
      <c r="I112" s="35"/>
      <c r="J112" s="35"/>
      <c r="K112" s="35"/>
      <c r="L112" s="54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54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15</v>
      </c>
      <c r="D114" s="35"/>
      <c r="E114" s="35"/>
      <c r="F114" s="35"/>
      <c r="G114" s="35"/>
      <c r="H114" s="35"/>
      <c r="I114" s="35"/>
      <c r="J114" s="35"/>
      <c r="K114" s="35"/>
      <c r="L114" s="54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350000000000001" customHeight="1">
      <c r="A115" s="33"/>
      <c r="B115" s="34"/>
      <c r="C115" s="35"/>
      <c r="D115" s="35"/>
      <c r="E115" s="297" t="str">
        <f>E7</f>
        <v>Rekonštrukcia oplotenia MŠ Jesenského</v>
      </c>
      <c r="F115" s="298"/>
      <c r="G115" s="298"/>
      <c r="H115" s="298"/>
      <c r="I115" s="35"/>
      <c r="J115" s="35"/>
      <c r="K115" s="35"/>
      <c r="L115" s="54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84</v>
      </c>
      <c r="D116" s="35"/>
      <c r="E116" s="35"/>
      <c r="F116" s="35"/>
      <c r="G116" s="35"/>
      <c r="H116" s="35"/>
      <c r="I116" s="35"/>
      <c r="J116" s="35"/>
      <c r="K116" s="35"/>
      <c r="L116" s="54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350000000000001" customHeight="1">
      <c r="A117" s="33"/>
      <c r="B117" s="34"/>
      <c r="C117" s="35"/>
      <c r="D117" s="35"/>
      <c r="E117" s="268" t="str">
        <f>E9</f>
        <v>295-1 - Rekonštrukcia oplotenia MŠ Jesenského</v>
      </c>
      <c r="F117" s="299"/>
      <c r="G117" s="299"/>
      <c r="H117" s="299"/>
      <c r="I117" s="35"/>
      <c r="J117" s="35"/>
      <c r="K117" s="35"/>
      <c r="L117" s="54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5"/>
      <c r="D118" s="35"/>
      <c r="E118" s="35"/>
      <c r="F118" s="35"/>
      <c r="G118" s="35"/>
      <c r="H118" s="35"/>
      <c r="I118" s="35"/>
      <c r="J118" s="35"/>
      <c r="K118" s="35"/>
      <c r="L118" s="54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19</v>
      </c>
      <c r="D119" s="35"/>
      <c r="E119" s="35"/>
      <c r="F119" s="26" t="str">
        <f>F12</f>
        <v>Krupina</v>
      </c>
      <c r="G119" s="35"/>
      <c r="H119" s="35"/>
      <c r="I119" s="28" t="s">
        <v>21</v>
      </c>
      <c r="J119" s="69">
        <f>IF(J12="","",J12)</f>
        <v>0</v>
      </c>
      <c r="K119" s="35"/>
      <c r="L119" s="54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6.95" customHeight="1">
      <c r="A120" s="33"/>
      <c r="B120" s="34"/>
      <c r="C120" s="35"/>
      <c r="D120" s="35"/>
      <c r="E120" s="35"/>
      <c r="F120" s="35"/>
      <c r="G120" s="35"/>
      <c r="H120" s="35"/>
      <c r="I120" s="35"/>
      <c r="J120" s="35"/>
      <c r="K120" s="35"/>
      <c r="L120" s="54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4" customHeight="1">
      <c r="A121" s="33"/>
      <c r="B121" s="34"/>
      <c r="C121" s="28" t="s">
        <v>22</v>
      </c>
      <c r="D121" s="35"/>
      <c r="E121" s="35"/>
      <c r="F121" s="26" t="str">
        <f>E15</f>
        <v>Mesto Krupina</v>
      </c>
      <c r="G121" s="35"/>
      <c r="H121" s="35"/>
      <c r="I121" s="28" t="s">
        <v>28</v>
      </c>
      <c r="J121" s="31" t="str">
        <f>E21</f>
        <v xml:space="preserve"> </v>
      </c>
      <c r="K121" s="35"/>
      <c r="L121" s="54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24.75" customHeight="1">
      <c r="A122" s="33"/>
      <c r="B122" s="34"/>
      <c r="C122" s="28" t="s">
        <v>26</v>
      </c>
      <c r="D122" s="35"/>
      <c r="E122" s="35"/>
      <c r="F122" s="26" t="str">
        <f>IF(E18="","",E18)</f>
        <v>Vyplň údaj</v>
      </c>
      <c r="G122" s="35"/>
      <c r="H122" s="35"/>
      <c r="I122" s="28" t="s">
        <v>31</v>
      </c>
      <c r="J122" s="31" t="str">
        <f>E24</f>
        <v>Z.Lalka       www.cenar.sk</v>
      </c>
      <c r="K122" s="35"/>
      <c r="L122" s="54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35" customHeight="1">
      <c r="A123" s="33"/>
      <c r="B123" s="34"/>
      <c r="C123" s="35"/>
      <c r="D123" s="35"/>
      <c r="E123" s="35"/>
      <c r="F123" s="35"/>
      <c r="G123" s="35"/>
      <c r="H123" s="35"/>
      <c r="I123" s="35"/>
      <c r="J123" s="35"/>
      <c r="K123" s="35"/>
      <c r="L123" s="54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65"/>
      <c r="B124" s="166"/>
      <c r="C124" s="167" t="s">
        <v>101</v>
      </c>
      <c r="D124" s="168" t="s">
        <v>59</v>
      </c>
      <c r="E124" s="168" t="s">
        <v>55</v>
      </c>
      <c r="F124" s="168" t="s">
        <v>56</v>
      </c>
      <c r="G124" s="168" t="s">
        <v>102</v>
      </c>
      <c r="H124" s="168" t="s">
        <v>103</v>
      </c>
      <c r="I124" s="168" t="s">
        <v>104</v>
      </c>
      <c r="J124" s="169" t="s">
        <v>88</v>
      </c>
      <c r="K124" s="170" t="s">
        <v>105</v>
      </c>
      <c r="L124" s="171"/>
      <c r="M124" s="78" t="s">
        <v>1</v>
      </c>
      <c r="N124" s="79" t="s">
        <v>38</v>
      </c>
      <c r="O124" s="79" t="s">
        <v>106</v>
      </c>
      <c r="P124" s="79" t="s">
        <v>107</v>
      </c>
      <c r="Q124" s="79" t="s">
        <v>108</v>
      </c>
      <c r="R124" s="79" t="s">
        <v>109</v>
      </c>
      <c r="S124" s="79" t="s">
        <v>110</v>
      </c>
      <c r="T124" s="80" t="s">
        <v>111</v>
      </c>
      <c r="U124" s="165"/>
      <c r="V124" s="165"/>
      <c r="W124" s="165"/>
      <c r="X124" s="165"/>
      <c r="Y124" s="165"/>
      <c r="Z124" s="165"/>
      <c r="AA124" s="165"/>
      <c r="AB124" s="165"/>
      <c r="AC124" s="165"/>
      <c r="AD124" s="165"/>
      <c r="AE124" s="165"/>
    </row>
    <row r="125" spans="1:65" s="2" customFormat="1" ht="22.9" customHeight="1">
      <c r="A125" s="33"/>
      <c r="B125" s="34"/>
      <c r="C125" s="85" t="s">
        <v>89</v>
      </c>
      <c r="D125" s="35"/>
      <c r="E125" s="35"/>
      <c r="F125" s="35"/>
      <c r="G125" s="35"/>
      <c r="H125" s="35"/>
      <c r="I125" s="35"/>
      <c r="J125" s="172">
        <f>BK125</f>
        <v>0</v>
      </c>
      <c r="K125" s="35"/>
      <c r="L125" s="38"/>
      <c r="M125" s="81"/>
      <c r="N125" s="173"/>
      <c r="O125" s="82"/>
      <c r="P125" s="174">
        <f>P126+P214</f>
        <v>0</v>
      </c>
      <c r="Q125" s="82"/>
      <c r="R125" s="174">
        <f>R126+R214</f>
        <v>80.700390186999996</v>
      </c>
      <c r="S125" s="82"/>
      <c r="T125" s="175">
        <f>T126+T214</f>
        <v>31.254599999999996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6" t="s">
        <v>73</v>
      </c>
      <c r="AU125" s="16" t="s">
        <v>90</v>
      </c>
      <c r="BK125" s="176">
        <f>BK126+BK214</f>
        <v>0</v>
      </c>
    </row>
    <row r="126" spans="1:65" s="12" customFormat="1" ht="25.9" customHeight="1">
      <c r="B126" s="177"/>
      <c r="C126" s="178"/>
      <c r="D126" s="179" t="s">
        <v>73</v>
      </c>
      <c r="E126" s="180" t="s">
        <v>112</v>
      </c>
      <c r="F126" s="180" t="s">
        <v>113</v>
      </c>
      <c r="G126" s="178"/>
      <c r="H126" s="178"/>
      <c r="I126" s="181"/>
      <c r="J126" s="182">
        <f>BK126</f>
        <v>0</v>
      </c>
      <c r="K126" s="178"/>
      <c r="L126" s="183"/>
      <c r="M126" s="184"/>
      <c r="N126" s="185"/>
      <c r="O126" s="185"/>
      <c r="P126" s="186">
        <f>P127+P143+P154+P180+P192+P212</f>
        <v>0</v>
      </c>
      <c r="Q126" s="185"/>
      <c r="R126" s="186">
        <f>R127+R143+R154+R180+R192+R212</f>
        <v>80.390781534499993</v>
      </c>
      <c r="S126" s="185"/>
      <c r="T126" s="187">
        <f>T127+T143+T154+T180+T192+T212</f>
        <v>30.678599999999996</v>
      </c>
      <c r="AR126" s="188" t="s">
        <v>78</v>
      </c>
      <c r="AT126" s="189" t="s">
        <v>73</v>
      </c>
      <c r="AU126" s="189" t="s">
        <v>74</v>
      </c>
      <c r="AY126" s="188" t="s">
        <v>114</v>
      </c>
      <c r="BK126" s="190">
        <f>BK127+BK143+BK154+BK180+BK192+BK212</f>
        <v>0</v>
      </c>
    </row>
    <row r="127" spans="1:65" s="12" customFormat="1" ht="22.9" customHeight="1">
      <c r="B127" s="177"/>
      <c r="C127" s="178"/>
      <c r="D127" s="179" t="s">
        <v>73</v>
      </c>
      <c r="E127" s="191" t="s">
        <v>78</v>
      </c>
      <c r="F127" s="191" t="s">
        <v>115</v>
      </c>
      <c r="G127" s="178"/>
      <c r="H127" s="178"/>
      <c r="I127" s="181"/>
      <c r="J127" s="192">
        <f>BK127</f>
        <v>0</v>
      </c>
      <c r="K127" s="178"/>
      <c r="L127" s="183"/>
      <c r="M127" s="184"/>
      <c r="N127" s="185"/>
      <c r="O127" s="185"/>
      <c r="P127" s="186">
        <f>SUM(P128:P142)</f>
        <v>0</v>
      </c>
      <c r="Q127" s="185"/>
      <c r="R127" s="186">
        <f>SUM(R128:R142)</f>
        <v>0</v>
      </c>
      <c r="S127" s="185"/>
      <c r="T127" s="187">
        <f>SUM(T128:T142)</f>
        <v>0</v>
      </c>
      <c r="AR127" s="188" t="s">
        <v>78</v>
      </c>
      <c r="AT127" s="189" t="s">
        <v>73</v>
      </c>
      <c r="AU127" s="189" t="s">
        <v>78</v>
      </c>
      <c r="AY127" s="188" t="s">
        <v>114</v>
      </c>
      <c r="BK127" s="190">
        <f>SUM(BK128:BK142)</f>
        <v>0</v>
      </c>
    </row>
    <row r="128" spans="1:65" s="2" customFormat="1" ht="21" customHeight="1">
      <c r="A128" s="33"/>
      <c r="B128" s="34"/>
      <c r="C128" s="193" t="s">
        <v>116</v>
      </c>
      <c r="D128" s="193" t="s">
        <v>117</v>
      </c>
      <c r="E128" s="194" t="s">
        <v>118</v>
      </c>
      <c r="F128" s="195" t="s">
        <v>119</v>
      </c>
      <c r="G128" s="196" t="s">
        <v>120</v>
      </c>
      <c r="H128" s="197">
        <v>16.45</v>
      </c>
      <c r="I128" s="198"/>
      <c r="J128" s="199">
        <f>ROUND(I128*H128,2)</f>
        <v>0</v>
      </c>
      <c r="K128" s="200"/>
      <c r="L128" s="38"/>
      <c r="M128" s="201" t="s">
        <v>1</v>
      </c>
      <c r="N128" s="202" t="s">
        <v>40</v>
      </c>
      <c r="O128" s="74"/>
      <c r="P128" s="203">
        <f>O128*H128</f>
        <v>0</v>
      </c>
      <c r="Q128" s="203">
        <v>0</v>
      </c>
      <c r="R128" s="203">
        <f>Q128*H128</f>
        <v>0</v>
      </c>
      <c r="S128" s="203">
        <v>0</v>
      </c>
      <c r="T128" s="204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205" t="s">
        <v>121</v>
      </c>
      <c r="AT128" s="205" t="s">
        <v>117</v>
      </c>
      <c r="AU128" s="205" t="s">
        <v>122</v>
      </c>
      <c r="AY128" s="16" t="s">
        <v>114</v>
      </c>
      <c r="BE128" s="206">
        <f>IF(N128="základná",J128,0)</f>
        <v>0</v>
      </c>
      <c r="BF128" s="206">
        <f>IF(N128="znížená",J128,0)</f>
        <v>0</v>
      </c>
      <c r="BG128" s="206">
        <f>IF(N128="zákl. prenesená",J128,0)</f>
        <v>0</v>
      </c>
      <c r="BH128" s="206">
        <f>IF(N128="zníž. prenesená",J128,0)</f>
        <v>0</v>
      </c>
      <c r="BI128" s="206">
        <f>IF(N128="nulová",J128,0)</f>
        <v>0</v>
      </c>
      <c r="BJ128" s="16" t="s">
        <v>122</v>
      </c>
      <c r="BK128" s="206">
        <f>ROUND(I128*H128,2)</f>
        <v>0</v>
      </c>
      <c r="BL128" s="16" t="s">
        <v>121</v>
      </c>
      <c r="BM128" s="205" t="s">
        <v>123</v>
      </c>
    </row>
    <row r="129" spans="1:65" s="13" customFormat="1" ht="11.25">
      <c r="B129" s="207"/>
      <c r="C129" s="208"/>
      <c r="D129" s="209" t="s">
        <v>124</v>
      </c>
      <c r="E129" s="210" t="s">
        <v>1</v>
      </c>
      <c r="F129" s="211" t="s">
        <v>125</v>
      </c>
      <c r="G129" s="208"/>
      <c r="H129" s="212">
        <v>16.45</v>
      </c>
      <c r="I129" s="213"/>
      <c r="J129" s="208"/>
      <c r="K129" s="208"/>
      <c r="L129" s="214"/>
      <c r="M129" s="215"/>
      <c r="N129" s="216"/>
      <c r="O129" s="216"/>
      <c r="P129" s="216"/>
      <c r="Q129" s="216"/>
      <c r="R129" s="216"/>
      <c r="S129" s="216"/>
      <c r="T129" s="217"/>
      <c r="AT129" s="218" t="s">
        <v>124</v>
      </c>
      <c r="AU129" s="218" t="s">
        <v>122</v>
      </c>
      <c r="AV129" s="13" t="s">
        <v>122</v>
      </c>
      <c r="AW129" s="13" t="s">
        <v>30</v>
      </c>
      <c r="AX129" s="13" t="s">
        <v>74</v>
      </c>
      <c r="AY129" s="218" t="s">
        <v>114</v>
      </c>
    </row>
    <row r="130" spans="1:65" s="14" customFormat="1" ht="11.25">
      <c r="B130" s="219"/>
      <c r="C130" s="220"/>
      <c r="D130" s="209" t="s">
        <v>124</v>
      </c>
      <c r="E130" s="221" t="s">
        <v>1</v>
      </c>
      <c r="F130" s="222" t="s">
        <v>126</v>
      </c>
      <c r="G130" s="220"/>
      <c r="H130" s="223">
        <v>16.45</v>
      </c>
      <c r="I130" s="224"/>
      <c r="J130" s="220"/>
      <c r="K130" s="220"/>
      <c r="L130" s="225"/>
      <c r="M130" s="226"/>
      <c r="N130" s="227"/>
      <c r="O130" s="227"/>
      <c r="P130" s="227"/>
      <c r="Q130" s="227"/>
      <c r="R130" s="227"/>
      <c r="S130" s="227"/>
      <c r="T130" s="228"/>
      <c r="AT130" s="229" t="s">
        <v>124</v>
      </c>
      <c r="AU130" s="229" t="s">
        <v>122</v>
      </c>
      <c r="AV130" s="14" t="s">
        <v>121</v>
      </c>
      <c r="AW130" s="14" t="s">
        <v>30</v>
      </c>
      <c r="AX130" s="14" t="s">
        <v>78</v>
      </c>
      <c r="AY130" s="229" t="s">
        <v>114</v>
      </c>
    </row>
    <row r="131" spans="1:65" s="2" customFormat="1" ht="36.75" customHeight="1">
      <c r="A131" s="33"/>
      <c r="B131" s="34"/>
      <c r="C131" s="193" t="s">
        <v>121</v>
      </c>
      <c r="D131" s="193" t="s">
        <v>117</v>
      </c>
      <c r="E131" s="194" t="s">
        <v>127</v>
      </c>
      <c r="F131" s="195" t="s">
        <v>128</v>
      </c>
      <c r="G131" s="196" t="s">
        <v>120</v>
      </c>
      <c r="H131" s="197">
        <v>5.4829999999999997</v>
      </c>
      <c r="I131" s="198"/>
      <c r="J131" s="199">
        <f>ROUND(I131*H131,2)</f>
        <v>0</v>
      </c>
      <c r="K131" s="200"/>
      <c r="L131" s="38"/>
      <c r="M131" s="201" t="s">
        <v>1</v>
      </c>
      <c r="N131" s="202" t="s">
        <v>40</v>
      </c>
      <c r="O131" s="74"/>
      <c r="P131" s="203">
        <f>O131*H131</f>
        <v>0</v>
      </c>
      <c r="Q131" s="203">
        <v>0</v>
      </c>
      <c r="R131" s="203">
        <f>Q131*H131</f>
        <v>0</v>
      </c>
      <c r="S131" s="203">
        <v>0</v>
      </c>
      <c r="T131" s="204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205" t="s">
        <v>121</v>
      </c>
      <c r="AT131" s="205" t="s">
        <v>117</v>
      </c>
      <c r="AU131" s="205" t="s">
        <v>122</v>
      </c>
      <c r="AY131" s="16" t="s">
        <v>114</v>
      </c>
      <c r="BE131" s="206">
        <f>IF(N131="základná",J131,0)</f>
        <v>0</v>
      </c>
      <c r="BF131" s="206">
        <f>IF(N131="znížená",J131,0)</f>
        <v>0</v>
      </c>
      <c r="BG131" s="206">
        <f>IF(N131="zákl. prenesená",J131,0)</f>
        <v>0</v>
      </c>
      <c r="BH131" s="206">
        <f>IF(N131="zníž. prenesená",J131,0)</f>
        <v>0</v>
      </c>
      <c r="BI131" s="206">
        <f>IF(N131="nulová",J131,0)</f>
        <v>0</v>
      </c>
      <c r="BJ131" s="16" t="s">
        <v>122</v>
      </c>
      <c r="BK131" s="206">
        <f>ROUND(I131*H131,2)</f>
        <v>0</v>
      </c>
      <c r="BL131" s="16" t="s">
        <v>121</v>
      </c>
      <c r="BM131" s="205" t="s">
        <v>129</v>
      </c>
    </row>
    <row r="132" spans="1:65" s="13" customFormat="1" ht="11.25">
      <c r="B132" s="207"/>
      <c r="C132" s="208"/>
      <c r="D132" s="209" t="s">
        <v>124</v>
      </c>
      <c r="E132" s="210" t="s">
        <v>1</v>
      </c>
      <c r="F132" s="211" t="s">
        <v>130</v>
      </c>
      <c r="G132" s="208"/>
      <c r="H132" s="212">
        <v>5.4829999999999997</v>
      </c>
      <c r="I132" s="213"/>
      <c r="J132" s="208"/>
      <c r="K132" s="208"/>
      <c r="L132" s="214"/>
      <c r="M132" s="215"/>
      <c r="N132" s="216"/>
      <c r="O132" s="216"/>
      <c r="P132" s="216"/>
      <c r="Q132" s="216"/>
      <c r="R132" s="216"/>
      <c r="S132" s="216"/>
      <c r="T132" s="217"/>
      <c r="AT132" s="218" t="s">
        <v>124</v>
      </c>
      <c r="AU132" s="218" t="s">
        <v>122</v>
      </c>
      <c r="AV132" s="13" t="s">
        <v>122</v>
      </c>
      <c r="AW132" s="13" t="s">
        <v>30</v>
      </c>
      <c r="AX132" s="13" t="s">
        <v>74</v>
      </c>
      <c r="AY132" s="218" t="s">
        <v>114</v>
      </c>
    </row>
    <row r="133" spans="1:65" s="14" customFormat="1" ht="11.25">
      <c r="B133" s="219"/>
      <c r="C133" s="220"/>
      <c r="D133" s="209" t="s">
        <v>124</v>
      </c>
      <c r="E133" s="221" t="s">
        <v>1</v>
      </c>
      <c r="F133" s="222" t="s">
        <v>126</v>
      </c>
      <c r="G133" s="220"/>
      <c r="H133" s="223">
        <v>5.4829999999999997</v>
      </c>
      <c r="I133" s="224"/>
      <c r="J133" s="220"/>
      <c r="K133" s="220"/>
      <c r="L133" s="225"/>
      <c r="M133" s="226"/>
      <c r="N133" s="227"/>
      <c r="O133" s="227"/>
      <c r="P133" s="227"/>
      <c r="Q133" s="227"/>
      <c r="R133" s="227"/>
      <c r="S133" s="227"/>
      <c r="T133" s="228"/>
      <c r="AT133" s="229" t="s">
        <v>124</v>
      </c>
      <c r="AU133" s="229" t="s">
        <v>122</v>
      </c>
      <c r="AV133" s="14" t="s">
        <v>121</v>
      </c>
      <c r="AW133" s="14" t="s">
        <v>30</v>
      </c>
      <c r="AX133" s="14" t="s">
        <v>78</v>
      </c>
      <c r="AY133" s="229" t="s">
        <v>114</v>
      </c>
    </row>
    <row r="134" spans="1:65" s="2" customFormat="1" ht="31.9" customHeight="1">
      <c r="A134" s="33"/>
      <c r="B134" s="34"/>
      <c r="C134" s="193" t="s">
        <v>131</v>
      </c>
      <c r="D134" s="193" t="s">
        <v>117</v>
      </c>
      <c r="E134" s="194" t="s">
        <v>132</v>
      </c>
      <c r="F134" s="195" t="s">
        <v>133</v>
      </c>
      <c r="G134" s="196" t="s">
        <v>120</v>
      </c>
      <c r="H134" s="197">
        <v>16.45</v>
      </c>
      <c r="I134" s="198"/>
      <c r="J134" s="199">
        <f>ROUND(I134*H134,2)</f>
        <v>0</v>
      </c>
      <c r="K134" s="200"/>
      <c r="L134" s="38"/>
      <c r="M134" s="201" t="s">
        <v>1</v>
      </c>
      <c r="N134" s="202" t="s">
        <v>40</v>
      </c>
      <c r="O134" s="74"/>
      <c r="P134" s="203">
        <f>O134*H134</f>
        <v>0</v>
      </c>
      <c r="Q134" s="203">
        <v>0</v>
      </c>
      <c r="R134" s="203">
        <f>Q134*H134</f>
        <v>0</v>
      </c>
      <c r="S134" s="203">
        <v>0</v>
      </c>
      <c r="T134" s="204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205" t="s">
        <v>121</v>
      </c>
      <c r="AT134" s="205" t="s">
        <v>117</v>
      </c>
      <c r="AU134" s="205" t="s">
        <v>122</v>
      </c>
      <c r="AY134" s="16" t="s">
        <v>114</v>
      </c>
      <c r="BE134" s="206">
        <f>IF(N134="základná",J134,0)</f>
        <v>0</v>
      </c>
      <c r="BF134" s="206">
        <f>IF(N134="znížená",J134,0)</f>
        <v>0</v>
      </c>
      <c r="BG134" s="206">
        <f>IF(N134="zákl. prenesená",J134,0)</f>
        <v>0</v>
      </c>
      <c r="BH134" s="206">
        <f>IF(N134="zníž. prenesená",J134,0)</f>
        <v>0</v>
      </c>
      <c r="BI134" s="206">
        <f>IF(N134="nulová",J134,0)</f>
        <v>0</v>
      </c>
      <c r="BJ134" s="16" t="s">
        <v>122</v>
      </c>
      <c r="BK134" s="206">
        <f>ROUND(I134*H134,2)</f>
        <v>0</v>
      </c>
      <c r="BL134" s="16" t="s">
        <v>121</v>
      </c>
      <c r="BM134" s="205" t="s">
        <v>134</v>
      </c>
    </row>
    <row r="135" spans="1:65" s="13" customFormat="1" ht="11.25">
      <c r="B135" s="207"/>
      <c r="C135" s="208"/>
      <c r="D135" s="209" t="s">
        <v>124</v>
      </c>
      <c r="E135" s="210" t="s">
        <v>1</v>
      </c>
      <c r="F135" s="211" t="s">
        <v>125</v>
      </c>
      <c r="G135" s="208"/>
      <c r="H135" s="212">
        <v>16.45</v>
      </c>
      <c r="I135" s="213"/>
      <c r="J135" s="208"/>
      <c r="K135" s="208"/>
      <c r="L135" s="214"/>
      <c r="M135" s="215"/>
      <c r="N135" s="216"/>
      <c r="O135" s="216"/>
      <c r="P135" s="216"/>
      <c r="Q135" s="216"/>
      <c r="R135" s="216"/>
      <c r="S135" s="216"/>
      <c r="T135" s="217"/>
      <c r="AT135" s="218" t="s">
        <v>124</v>
      </c>
      <c r="AU135" s="218" t="s">
        <v>122</v>
      </c>
      <c r="AV135" s="13" t="s">
        <v>122</v>
      </c>
      <c r="AW135" s="13" t="s">
        <v>30</v>
      </c>
      <c r="AX135" s="13" t="s">
        <v>74</v>
      </c>
      <c r="AY135" s="218" t="s">
        <v>114</v>
      </c>
    </row>
    <row r="136" spans="1:65" s="14" customFormat="1" ht="11.25">
      <c r="B136" s="219"/>
      <c r="C136" s="220"/>
      <c r="D136" s="209" t="s">
        <v>124</v>
      </c>
      <c r="E136" s="221" t="s">
        <v>1</v>
      </c>
      <c r="F136" s="222" t="s">
        <v>126</v>
      </c>
      <c r="G136" s="220"/>
      <c r="H136" s="223">
        <v>16.45</v>
      </c>
      <c r="I136" s="224"/>
      <c r="J136" s="220"/>
      <c r="K136" s="220"/>
      <c r="L136" s="225"/>
      <c r="M136" s="226"/>
      <c r="N136" s="227"/>
      <c r="O136" s="227"/>
      <c r="P136" s="227"/>
      <c r="Q136" s="227"/>
      <c r="R136" s="227"/>
      <c r="S136" s="227"/>
      <c r="T136" s="228"/>
      <c r="AT136" s="229" t="s">
        <v>124</v>
      </c>
      <c r="AU136" s="229" t="s">
        <v>122</v>
      </c>
      <c r="AV136" s="14" t="s">
        <v>121</v>
      </c>
      <c r="AW136" s="14" t="s">
        <v>30</v>
      </c>
      <c r="AX136" s="14" t="s">
        <v>78</v>
      </c>
      <c r="AY136" s="229" t="s">
        <v>114</v>
      </c>
    </row>
    <row r="137" spans="1:65" s="2" customFormat="1" ht="23.45" customHeight="1">
      <c r="A137" s="33"/>
      <c r="B137" s="34"/>
      <c r="C137" s="193" t="s">
        <v>135</v>
      </c>
      <c r="D137" s="193" t="s">
        <v>117</v>
      </c>
      <c r="E137" s="194" t="s">
        <v>136</v>
      </c>
      <c r="F137" s="195" t="s">
        <v>137</v>
      </c>
      <c r="G137" s="196" t="s">
        <v>120</v>
      </c>
      <c r="H137" s="197">
        <v>16.45</v>
      </c>
      <c r="I137" s="198"/>
      <c r="J137" s="199">
        <f>ROUND(I137*H137,2)</f>
        <v>0</v>
      </c>
      <c r="K137" s="200"/>
      <c r="L137" s="38"/>
      <c r="M137" s="201" t="s">
        <v>1</v>
      </c>
      <c r="N137" s="202" t="s">
        <v>40</v>
      </c>
      <c r="O137" s="74"/>
      <c r="P137" s="203">
        <f>O137*H137</f>
        <v>0</v>
      </c>
      <c r="Q137" s="203">
        <v>0</v>
      </c>
      <c r="R137" s="203">
        <f>Q137*H137</f>
        <v>0</v>
      </c>
      <c r="S137" s="203">
        <v>0</v>
      </c>
      <c r="T137" s="204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205" t="s">
        <v>121</v>
      </c>
      <c r="AT137" s="205" t="s">
        <v>117</v>
      </c>
      <c r="AU137" s="205" t="s">
        <v>122</v>
      </c>
      <c r="AY137" s="16" t="s">
        <v>114</v>
      </c>
      <c r="BE137" s="206">
        <f>IF(N137="základná",J137,0)</f>
        <v>0</v>
      </c>
      <c r="BF137" s="206">
        <f>IF(N137="znížená",J137,0)</f>
        <v>0</v>
      </c>
      <c r="BG137" s="206">
        <f>IF(N137="zákl. prenesená",J137,0)</f>
        <v>0</v>
      </c>
      <c r="BH137" s="206">
        <f>IF(N137="zníž. prenesená",J137,0)</f>
        <v>0</v>
      </c>
      <c r="BI137" s="206">
        <f>IF(N137="nulová",J137,0)</f>
        <v>0</v>
      </c>
      <c r="BJ137" s="16" t="s">
        <v>122</v>
      </c>
      <c r="BK137" s="206">
        <f>ROUND(I137*H137,2)</f>
        <v>0</v>
      </c>
      <c r="BL137" s="16" t="s">
        <v>121</v>
      </c>
      <c r="BM137" s="205" t="s">
        <v>138</v>
      </c>
    </row>
    <row r="138" spans="1:65" s="2" customFormat="1" ht="16.350000000000001" customHeight="1">
      <c r="A138" s="33"/>
      <c r="B138" s="34"/>
      <c r="C138" s="193" t="s">
        <v>139</v>
      </c>
      <c r="D138" s="193" t="s">
        <v>117</v>
      </c>
      <c r="E138" s="194" t="s">
        <v>140</v>
      </c>
      <c r="F138" s="195" t="s">
        <v>141</v>
      </c>
      <c r="G138" s="196" t="s">
        <v>120</v>
      </c>
      <c r="H138" s="197">
        <v>16.45</v>
      </c>
      <c r="I138" s="198"/>
      <c r="J138" s="199">
        <f>ROUND(I138*H138,2)</f>
        <v>0</v>
      </c>
      <c r="K138" s="200"/>
      <c r="L138" s="38"/>
      <c r="M138" s="201" t="s">
        <v>1</v>
      </c>
      <c r="N138" s="202" t="s">
        <v>40</v>
      </c>
      <c r="O138" s="74"/>
      <c r="P138" s="203">
        <f>O138*H138</f>
        <v>0</v>
      </c>
      <c r="Q138" s="203">
        <v>0</v>
      </c>
      <c r="R138" s="203">
        <f>Q138*H138</f>
        <v>0</v>
      </c>
      <c r="S138" s="203">
        <v>0</v>
      </c>
      <c r="T138" s="204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205" t="s">
        <v>121</v>
      </c>
      <c r="AT138" s="205" t="s">
        <v>117</v>
      </c>
      <c r="AU138" s="205" t="s">
        <v>122</v>
      </c>
      <c r="AY138" s="16" t="s">
        <v>114</v>
      </c>
      <c r="BE138" s="206">
        <f>IF(N138="základná",J138,0)</f>
        <v>0</v>
      </c>
      <c r="BF138" s="206">
        <f>IF(N138="znížená",J138,0)</f>
        <v>0</v>
      </c>
      <c r="BG138" s="206">
        <f>IF(N138="zákl. prenesená",J138,0)</f>
        <v>0</v>
      </c>
      <c r="BH138" s="206">
        <f>IF(N138="zníž. prenesená",J138,0)</f>
        <v>0</v>
      </c>
      <c r="BI138" s="206">
        <f>IF(N138="nulová",J138,0)</f>
        <v>0</v>
      </c>
      <c r="BJ138" s="16" t="s">
        <v>122</v>
      </c>
      <c r="BK138" s="206">
        <f>ROUND(I138*H138,2)</f>
        <v>0</v>
      </c>
      <c r="BL138" s="16" t="s">
        <v>121</v>
      </c>
      <c r="BM138" s="205" t="s">
        <v>142</v>
      </c>
    </row>
    <row r="139" spans="1:65" s="2" customFormat="1" ht="21" customHeight="1">
      <c r="A139" s="33"/>
      <c r="B139" s="34"/>
      <c r="C139" s="193" t="s">
        <v>143</v>
      </c>
      <c r="D139" s="193" t="s">
        <v>117</v>
      </c>
      <c r="E139" s="194" t="s">
        <v>144</v>
      </c>
      <c r="F139" s="195" t="s">
        <v>145</v>
      </c>
      <c r="G139" s="196" t="s">
        <v>146</v>
      </c>
      <c r="H139" s="197">
        <v>15</v>
      </c>
      <c r="I139" s="198"/>
      <c r="J139" s="199">
        <f>ROUND(I139*H139,2)</f>
        <v>0</v>
      </c>
      <c r="K139" s="200"/>
      <c r="L139" s="38"/>
      <c r="M139" s="201" t="s">
        <v>1</v>
      </c>
      <c r="N139" s="202" t="s">
        <v>40</v>
      </c>
      <c r="O139" s="74"/>
      <c r="P139" s="203">
        <f>O139*H139</f>
        <v>0</v>
      </c>
      <c r="Q139" s="203">
        <v>0</v>
      </c>
      <c r="R139" s="203">
        <f>Q139*H139</f>
        <v>0</v>
      </c>
      <c r="S139" s="203">
        <v>0</v>
      </c>
      <c r="T139" s="204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205" t="s">
        <v>121</v>
      </c>
      <c r="AT139" s="205" t="s">
        <v>117</v>
      </c>
      <c r="AU139" s="205" t="s">
        <v>122</v>
      </c>
      <c r="AY139" s="16" t="s">
        <v>114</v>
      </c>
      <c r="BE139" s="206">
        <f>IF(N139="základná",J139,0)</f>
        <v>0</v>
      </c>
      <c r="BF139" s="206">
        <f>IF(N139="znížená",J139,0)</f>
        <v>0</v>
      </c>
      <c r="BG139" s="206">
        <f>IF(N139="zákl. prenesená",J139,0)</f>
        <v>0</v>
      </c>
      <c r="BH139" s="206">
        <f>IF(N139="zníž. prenesená",J139,0)</f>
        <v>0</v>
      </c>
      <c r="BI139" s="206">
        <f>IF(N139="nulová",J139,0)</f>
        <v>0</v>
      </c>
      <c r="BJ139" s="16" t="s">
        <v>122</v>
      </c>
      <c r="BK139" s="206">
        <f>ROUND(I139*H139,2)</f>
        <v>0</v>
      </c>
      <c r="BL139" s="16" t="s">
        <v>121</v>
      </c>
      <c r="BM139" s="205" t="s">
        <v>147</v>
      </c>
    </row>
    <row r="140" spans="1:65" s="13" customFormat="1" ht="11.25">
      <c r="B140" s="207"/>
      <c r="C140" s="208"/>
      <c r="D140" s="209" t="s">
        <v>124</v>
      </c>
      <c r="E140" s="210" t="s">
        <v>1</v>
      </c>
      <c r="F140" s="211" t="s">
        <v>148</v>
      </c>
      <c r="G140" s="208"/>
      <c r="H140" s="212">
        <v>15</v>
      </c>
      <c r="I140" s="213"/>
      <c r="J140" s="208"/>
      <c r="K140" s="208"/>
      <c r="L140" s="214"/>
      <c r="M140" s="215"/>
      <c r="N140" s="216"/>
      <c r="O140" s="216"/>
      <c r="P140" s="216"/>
      <c r="Q140" s="216"/>
      <c r="R140" s="216"/>
      <c r="S140" s="216"/>
      <c r="T140" s="217"/>
      <c r="AT140" s="218" t="s">
        <v>124</v>
      </c>
      <c r="AU140" s="218" t="s">
        <v>122</v>
      </c>
      <c r="AV140" s="13" t="s">
        <v>122</v>
      </c>
      <c r="AW140" s="13" t="s">
        <v>30</v>
      </c>
      <c r="AX140" s="13" t="s">
        <v>74</v>
      </c>
      <c r="AY140" s="218" t="s">
        <v>114</v>
      </c>
    </row>
    <row r="141" spans="1:65" s="14" customFormat="1" ht="11.25">
      <c r="B141" s="219"/>
      <c r="C141" s="220"/>
      <c r="D141" s="209" t="s">
        <v>124</v>
      </c>
      <c r="E141" s="221" t="s">
        <v>1</v>
      </c>
      <c r="F141" s="222" t="s">
        <v>126</v>
      </c>
      <c r="G141" s="220"/>
      <c r="H141" s="223">
        <v>15</v>
      </c>
      <c r="I141" s="224"/>
      <c r="J141" s="220"/>
      <c r="K141" s="220"/>
      <c r="L141" s="225"/>
      <c r="M141" s="226"/>
      <c r="N141" s="227"/>
      <c r="O141" s="227"/>
      <c r="P141" s="227"/>
      <c r="Q141" s="227"/>
      <c r="R141" s="227"/>
      <c r="S141" s="227"/>
      <c r="T141" s="228"/>
      <c r="AT141" s="229" t="s">
        <v>124</v>
      </c>
      <c r="AU141" s="229" t="s">
        <v>122</v>
      </c>
      <c r="AV141" s="14" t="s">
        <v>121</v>
      </c>
      <c r="AW141" s="14" t="s">
        <v>30</v>
      </c>
      <c r="AX141" s="14" t="s">
        <v>78</v>
      </c>
      <c r="AY141" s="229" t="s">
        <v>114</v>
      </c>
    </row>
    <row r="142" spans="1:65" s="2" customFormat="1" ht="23.45" customHeight="1">
      <c r="A142" s="33"/>
      <c r="B142" s="34"/>
      <c r="C142" s="193" t="s">
        <v>149</v>
      </c>
      <c r="D142" s="193" t="s">
        <v>117</v>
      </c>
      <c r="E142" s="194" t="s">
        <v>150</v>
      </c>
      <c r="F142" s="195" t="s">
        <v>151</v>
      </c>
      <c r="G142" s="196" t="s">
        <v>146</v>
      </c>
      <c r="H142" s="197">
        <v>15</v>
      </c>
      <c r="I142" s="198"/>
      <c r="J142" s="199">
        <f>ROUND(I142*H142,2)</f>
        <v>0</v>
      </c>
      <c r="K142" s="200"/>
      <c r="L142" s="38"/>
      <c r="M142" s="201" t="s">
        <v>1</v>
      </c>
      <c r="N142" s="202" t="s">
        <v>40</v>
      </c>
      <c r="O142" s="74"/>
      <c r="P142" s="203">
        <f>O142*H142</f>
        <v>0</v>
      </c>
      <c r="Q142" s="203">
        <v>0</v>
      </c>
      <c r="R142" s="203">
        <f>Q142*H142</f>
        <v>0</v>
      </c>
      <c r="S142" s="203">
        <v>0</v>
      </c>
      <c r="T142" s="204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205" t="s">
        <v>121</v>
      </c>
      <c r="AT142" s="205" t="s">
        <v>117</v>
      </c>
      <c r="AU142" s="205" t="s">
        <v>122</v>
      </c>
      <c r="AY142" s="16" t="s">
        <v>114</v>
      </c>
      <c r="BE142" s="206">
        <f>IF(N142="základná",J142,0)</f>
        <v>0</v>
      </c>
      <c r="BF142" s="206">
        <f>IF(N142="znížená",J142,0)</f>
        <v>0</v>
      </c>
      <c r="BG142" s="206">
        <f>IF(N142="zákl. prenesená",J142,0)</f>
        <v>0</v>
      </c>
      <c r="BH142" s="206">
        <f>IF(N142="zníž. prenesená",J142,0)</f>
        <v>0</v>
      </c>
      <c r="BI142" s="206">
        <f>IF(N142="nulová",J142,0)</f>
        <v>0</v>
      </c>
      <c r="BJ142" s="16" t="s">
        <v>122</v>
      </c>
      <c r="BK142" s="206">
        <f>ROUND(I142*H142,2)</f>
        <v>0</v>
      </c>
      <c r="BL142" s="16" t="s">
        <v>121</v>
      </c>
      <c r="BM142" s="205" t="s">
        <v>152</v>
      </c>
    </row>
    <row r="143" spans="1:65" s="12" customFormat="1" ht="22.9" customHeight="1">
      <c r="B143" s="177"/>
      <c r="C143" s="178"/>
      <c r="D143" s="179" t="s">
        <v>73</v>
      </c>
      <c r="E143" s="191" t="s">
        <v>122</v>
      </c>
      <c r="F143" s="191" t="s">
        <v>153</v>
      </c>
      <c r="G143" s="178"/>
      <c r="H143" s="178"/>
      <c r="I143" s="181"/>
      <c r="J143" s="192">
        <f>BK143</f>
        <v>0</v>
      </c>
      <c r="K143" s="178"/>
      <c r="L143" s="183"/>
      <c r="M143" s="184"/>
      <c r="N143" s="185"/>
      <c r="O143" s="185"/>
      <c r="P143" s="186">
        <f>SUM(P144:P153)</f>
        <v>0</v>
      </c>
      <c r="Q143" s="185"/>
      <c r="R143" s="186">
        <f>SUM(R144:R153)</f>
        <v>40.424299000999994</v>
      </c>
      <c r="S143" s="185"/>
      <c r="T143" s="187">
        <f>SUM(T144:T153)</f>
        <v>0</v>
      </c>
      <c r="AR143" s="188" t="s">
        <v>78</v>
      </c>
      <c r="AT143" s="189" t="s">
        <v>73</v>
      </c>
      <c r="AU143" s="189" t="s">
        <v>78</v>
      </c>
      <c r="AY143" s="188" t="s">
        <v>114</v>
      </c>
      <c r="BK143" s="190">
        <f>SUM(BK144:BK153)</f>
        <v>0</v>
      </c>
    </row>
    <row r="144" spans="1:65" s="2" customFormat="1" ht="23.45" customHeight="1">
      <c r="A144" s="33"/>
      <c r="B144" s="34"/>
      <c r="C144" s="193" t="s">
        <v>154</v>
      </c>
      <c r="D144" s="193" t="s">
        <v>117</v>
      </c>
      <c r="E144" s="194" t="s">
        <v>155</v>
      </c>
      <c r="F144" s="195" t="s">
        <v>156</v>
      </c>
      <c r="G144" s="196" t="s">
        <v>120</v>
      </c>
      <c r="H144" s="197">
        <v>2.08</v>
      </c>
      <c r="I144" s="198"/>
      <c r="J144" s="199">
        <f>ROUND(I144*H144,2)</f>
        <v>0</v>
      </c>
      <c r="K144" s="200"/>
      <c r="L144" s="38"/>
      <c r="M144" s="201" t="s">
        <v>1</v>
      </c>
      <c r="N144" s="202" t="s">
        <v>40</v>
      </c>
      <c r="O144" s="74"/>
      <c r="P144" s="203">
        <f>O144*H144</f>
        <v>0</v>
      </c>
      <c r="Q144" s="203">
        <v>2.0699999999999998</v>
      </c>
      <c r="R144" s="203">
        <f>Q144*H144</f>
        <v>4.3056000000000001</v>
      </c>
      <c r="S144" s="203">
        <v>0</v>
      </c>
      <c r="T144" s="204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205" t="s">
        <v>121</v>
      </c>
      <c r="AT144" s="205" t="s">
        <v>117</v>
      </c>
      <c r="AU144" s="205" t="s">
        <v>122</v>
      </c>
      <c r="AY144" s="16" t="s">
        <v>114</v>
      </c>
      <c r="BE144" s="206">
        <f>IF(N144="základná",J144,0)</f>
        <v>0</v>
      </c>
      <c r="BF144" s="206">
        <f>IF(N144="znížená",J144,0)</f>
        <v>0</v>
      </c>
      <c r="BG144" s="206">
        <f>IF(N144="zákl. prenesená",J144,0)</f>
        <v>0</v>
      </c>
      <c r="BH144" s="206">
        <f>IF(N144="zníž. prenesená",J144,0)</f>
        <v>0</v>
      </c>
      <c r="BI144" s="206">
        <f>IF(N144="nulová",J144,0)</f>
        <v>0</v>
      </c>
      <c r="BJ144" s="16" t="s">
        <v>122</v>
      </c>
      <c r="BK144" s="206">
        <f>ROUND(I144*H144,2)</f>
        <v>0</v>
      </c>
      <c r="BL144" s="16" t="s">
        <v>121</v>
      </c>
      <c r="BM144" s="205" t="s">
        <v>157</v>
      </c>
    </row>
    <row r="145" spans="1:65" s="13" customFormat="1" ht="11.25">
      <c r="B145" s="207"/>
      <c r="C145" s="208"/>
      <c r="D145" s="209" t="s">
        <v>124</v>
      </c>
      <c r="E145" s="210" t="s">
        <v>1</v>
      </c>
      <c r="F145" s="211" t="s">
        <v>158</v>
      </c>
      <c r="G145" s="208"/>
      <c r="H145" s="212">
        <v>2.08</v>
      </c>
      <c r="I145" s="213"/>
      <c r="J145" s="208"/>
      <c r="K145" s="208"/>
      <c r="L145" s="214"/>
      <c r="M145" s="215"/>
      <c r="N145" s="216"/>
      <c r="O145" s="216"/>
      <c r="P145" s="216"/>
      <c r="Q145" s="216"/>
      <c r="R145" s="216"/>
      <c r="S145" s="216"/>
      <c r="T145" s="217"/>
      <c r="AT145" s="218" t="s">
        <v>124</v>
      </c>
      <c r="AU145" s="218" t="s">
        <v>122</v>
      </c>
      <c r="AV145" s="13" t="s">
        <v>122</v>
      </c>
      <c r="AW145" s="13" t="s">
        <v>30</v>
      </c>
      <c r="AX145" s="13" t="s">
        <v>74</v>
      </c>
      <c r="AY145" s="218" t="s">
        <v>114</v>
      </c>
    </row>
    <row r="146" spans="1:65" s="14" customFormat="1" ht="11.25">
      <c r="B146" s="219"/>
      <c r="C146" s="220"/>
      <c r="D146" s="209" t="s">
        <v>124</v>
      </c>
      <c r="E146" s="221" t="s">
        <v>1</v>
      </c>
      <c r="F146" s="222" t="s">
        <v>126</v>
      </c>
      <c r="G146" s="220"/>
      <c r="H146" s="223">
        <v>2.08</v>
      </c>
      <c r="I146" s="224"/>
      <c r="J146" s="220"/>
      <c r="K146" s="220"/>
      <c r="L146" s="225"/>
      <c r="M146" s="226"/>
      <c r="N146" s="227"/>
      <c r="O146" s="227"/>
      <c r="P146" s="227"/>
      <c r="Q146" s="227"/>
      <c r="R146" s="227"/>
      <c r="S146" s="227"/>
      <c r="T146" s="228"/>
      <c r="AT146" s="229" t="s">
        <v>124</v>
      </c>
      <c r="AU146" s="229" t="s">
        <v>122</v>
      </c>
      <c r="AV146" s="14" t="s">
        <v>121</v>
      </c>
      <c r="AW146" s="14" t="s">
        <v>30</v>
      </c>
      <c r="AX146" s="14" t="s">
        <v>78</v>
      </c>
      <c r="AY146" s="229" t="s">
        <v>114</v>
      </c>
    </row>
    <row r="147" spans="1:65" s="2" customFormat="1" ht="16.350000000000001" customHeight="1">
      <c r="A147" s="33"/>
      <c r="B147" s="34"/>
      <c r="C147" s="193" t="s">
        <v>159</v>
      </c>
      <c r="D147" s="193" t="s">
        <v>117</v>
      </c>
      <c r="E147" s="194" t="s">
        <v>160</v>
      </c>
      <c r="F147" s="195" t="s">
        <v>161</v>
      </c>
      <c r="G147" s="196" t="s">
        <v>120</v>
      </c>
      <c r="H147" s="197">
        <v>16.45</v>
      </c>
      <c r="I147" s="198"/>
      <c r="J147" s="199">
        <f>ROUND(I147*H147,2)</f>
        <v>0</v>
      </c>
      <c r="K147" s="200"/>
      <c r="L147" s="38"/>
      <c r="M147" s="201" t="s">
        <v>1</v>
      </c>
      <c r="N147" s="202" t="s">
        <v>40</v>
      </c>
      <c r="O147" s="74"/>
      <c r="P147" s="203">
        <f>O147*H147</f>
        <v>0</v>
      </c>
      <c r="Q147" s="203">
        <v>2.1940757</v>
      </c>
      <c r="R147" s="203">
        <f>Q147*H147</f>
        <v>36.092545264999998</v>
      </c>
      <c r="S147" s="203">
        <v>0</v>
      </c>
      <c r="T147" s="204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205" t="s">
        <v>121</v>
      </c>
      <c r="AT147" s="205" t="s">
        <v>117</v>
      </c>
      <c r="AU147" s="205" t="s">
        <v>122</v>
      </c>
      <c r="AY147" s="16" t="s">
        <v>114</v>
      </c>
      <c r="BE147" s="206">
        <f>IF(N147="základná",J147,0)</f>
        <v>0</v>
      </c>
      <c r="BF147" s="206">
        <f>IF(N147="znížená",J147,0)</f>
        <v>0</v>
      </c>
      <c r="BG147" s="206">
        <f>IF(N147="zákl. prenesená",J147,0)</f>
        <v>0</v>
      </c>
      <c r="BH147" s="206">
        <f>IF(N147="zníž. prenesená",J147,0)</f>
        <v>0</v>
      </c>
      <c r="BI147" s="206">
        <f>IF(N147="nulová",J147,0)</f>
        <v>0</v>
      </c>
      <c r="BJ147" s="16" t="s">
        <v>122</v>
      </c>
      <c r="BK147" s="206">
        <f>ROUND(I147*H147,2)</f>
        <v>0</v>
      </c>
      <c r="BL147" s="16" t="s">
        <v>121</v>
      </c>
      <c r="BM147" s="205" t="s">
        <v>162</v>
      </c>
    </row>
    <row r="148" spans="1:65" s="13" customFormat="1" ht="11.25">
      <c r="B148" s="207"/>
      <c r="C148" s="208"/>
      <c r="D148" s="209" t="s">
        <v>124</v>
      </c>
      <c r="E148" s="210" t="s">
        <v>1</v>
      </c>
      <c r="F148" s="211" t="s">
        <v>125</v>
      </c>
      <c r="G148" s="208"/>
      <c r="H148" s="212">
        <v>16.45</v>
      </c>
      <c r="I148" s="213"/>
      <c r="J148" s="208"/>
      <c r="K148" s="208"/>
      <c r="L148" s="214"/>
      <c r="M148" s="215"/>
      <c r="N148" s="216"/>
      <c r="O148" s="216"/>
      <c r="P148" s="216"/>
      <c r="Q148" s="216"/>
      <c r="R148" s="216"/>
      <c r="S148" s="216"/>
      <c r="T148" s="217"/>
      <c r="AT148" s="218" t="s">
        <v>124</v>
      </c>
      <c r="AU148" s="218" t="s">
        <v>122</v>
      </c>
      <c r="AV148" s="13" t="s">
        <v>122</v>
      </c>
      <c r="AW148" s="13" t="s">
        <v>30</v>
      </c>
      <c r="AX148" s="13" t="s">
        <v>74</v>
      </c>
      <c r="AY148" s="218" t="s">
        <v>114</v>
      </c>
    </row>
    <row r="149" spans="1:65" s="14" customFormat="1" ht="11.25">
      <c r="B149" s="219"/>
      <c r="C149" s="220"/>
      <c r="D149" s="209" t="s">
        <v>124</v>
      </c>
      <c r="E149" s="221" t="s">
        <v>1</v>
      </c>
      <c r="F149" s="222" t="s">
        <v>126</v>
      </c>
      <c r="G149" s="220"/>
      <c r="H149" s="223">
        <v>16.45</v>
      </c>
      <c r="I149" s="224"/>
      <c r="J149" s="220"/>
      <c r="K149" s="220"/>
      <c r="L149" s="225"/>
      <c r="M149" s="226"/>
      <c r="N149" s="227"/>
      <c r="O149" s="227"/>
      <c r="P149" s="227"/>
      <c r="Q149" s="227"/>
      <c r="R149" s="227"/>
      <c r="S149" s="227"/>
      <c r="T149" s="228"/>
      <c r="AT149" s="229" t="s">
        <v>124</v>
      </c>
      <c r="AU149" s="229" t="s">
        <v>122</v>
      </c>
      <c r="AV149" s="14" t="s">
        <v>121</v>
      </c>
      <c r="AW149" s="14" t="s">
        <v>30</v>
      </c>
      <c r="AX149" s="14" t="s">
        <v>78</v>
      </c>
      <c r="AY149" s="229" t="s">
        <v>114</v>
      </c>
    </row>
    <row r="150" spans="1:65" s="2" customFormat="1" ht="21" customHeight="1">
      <c r="A150" s="33"/>
      <c r="B150" s="34"/>
      <c r="C150" s="193" t="s">
        <v>163</v>
      </c>
      <c r="D150" s="193" t="s">
        <v>117</v>
      </c>
      <c r="E150" s="194" t="s">
        <v>164</v>
      </c>
      <c r="F150" s="195" t="s">
        <v>165</v>
      </c>
      <c r="G150" s="196" t="s">
        <v>146</v>
      </c>
      <c r="H150" s="197">
        <v>16.399999999999999</v>
      </c>
      <c r="I150" s="198"/>
      <c r="J150" s="199">
        <f>ROUND(I150*H150,2)</f>
        <v>0</v>
      </c>
      <c r="K150" s="200"/>
      <c r="L150" s="38"/>
      <c r="M150" s="201" t="s">
        <v>1</v>
      </c>
      <c r="N150" s="202" t="s">
        <v>40</v>
      </c>
      <c r="O150" s="74"/>
      <c r="P150" s="203">
        <f>O150*H150</f>
        <v>0</v>
      </c>
      <c r="Q150" s="203">
        <v>1.5947400000000001E-3</v>
      </c>
      <c r="R150" s="203">
        <f>Q150*H150</f>
        <v>2.6153736E-2</v>
      </c>
      <c r="S150" s="203">
        <v>0</v>
      </c>
      <c r="T150" s="204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205" t="s">
        <v>121</v>
      </c>
      <c r="AT150" s="205" t="s">
        <v>117</v>
      </c>
      <c r="AU150" s="205" t="s">
        <v>122</v>
      </c>
      <c r="AY150" s="16" t="s">
        <v>114</v>
      </c>
      <c r="BE150" s="206">
        <f>IF(N150="základná",J150,0)</f>
        <v>0</v>
      </c>
      <c r="BF150" s="206">
        <f>IF(N150="znížená",J150,0)</f>
        <v>0</v>
      </c>
      <c r="BG150" s="206">
        <f>IF(N150="zákl. prenesená",J150,0)</f>
        <v>0</v>
      </c>
      <c r="BH150" s="206">
        <f>IF(N150="zníž. prenesená",J150,0)</f>
        <v>0</v>
      </c>
      <c r="BI150" s="206">
        <f>IF(N150="nulová",J150,0)</f>
        <v>0</v>
      </c>
      <c r="BJ150" s="16" t="s">
        <v>122</v>
      </c>
      <c r="BK150" s="206">
        <f>ROUND(I150*H150,2)</f>
        <v>0</v>
      </c>
      <c r="BL150" s="16" t="s">
        <v>121</v>
      </c>
      <c r="BM150" s="205" t="s">
        <v>166</v>
      </c>
    </row>
    <row r="151" spans="1:65" s="13" customFormat="1" ht="11.25">
      <c r="B151" s="207"/>
      <c r="C151" s="208"/>
      <c r="D151" s="209" t="s">
        <v>124</v>
      </c>
      <c r="E151" s="210" t="s">
        <v>1</v>
      </c>
      <c r="F151" s="211" t="s">
        <v>167</v>
      </c>
      <c r="G151" s="208"/>
      <c r="H151" s="212">
        <v>16.399999999999999</v>
      </c>
      <c r="I151" s="213"/>
      <c r="J151" s="208"/>
      <c r="K151" s="208"/>
      <c r="L151" s="214"/>
      <c r="M151" s="215"/>
      <c r="N151" s="216"/>
      <c r="O151" s="216"/>
      <c r="P151" s="216"/>
      <c r="Q151" s="216"/>
      <c r="R151" s="216"/>
      <c r="S151" s="216"/>
      <c r="T151" s="217"/>
      <c r="AT151" s="218" t="s">
        <v>124</v>
      </c>
      <c r="AU151" s="218" t="s">
        <v>122</v>
      </c>
      <c r="AV151" s="13" t="s">
        <v>122</v>
      </c>
      <c r="AW151" s="13" t="s">
        <v>30</v>
      </c>
      <c r="AX151" s="13" t="s">
        <v>74</v>
      </c>
      <c r="AY151" s="218" t="s">
        <v>114</v>
      </c>
    </row>
    <row r="152" spans="1:65" s="14" customFormat="1" ht="11.25">
      <c r="B152" s="219"/>
      <c r="C152" s="220"/>
      <c r="D152" s="209" t="s">
        <v>124</v>
      </c>
      <c r="E152" s="221" t="s">
        <v>1</v>
      </c>
      <c r="F152" s="222" t="s">
        <v>126</v>
      </c>
      <c r="G152" s="220"/>
      <c r="H152" s="223">
        <v>16.399999999999999</v>
      </c>
      <c r="I152" s="224"/>
      <c r="J152" s="220"/>
      <c r="K152" s="220"/>
      <c r="L152" s="225"/>
      <c r="M152" s="226"/>
      <c r="N152" s="227"/>
      <c r="O152" s="227"/>
      <c r="P152" s="227"/>
      <c r="Q152" s="227"/>
      <c r="R152" s="227"/>
      <c r="S152" s="227"/>
      <c r="T152" s="228"/>
      <c r="AT152" s="229" t="s">
        <v>124</v>
      </c>
      <c r="AU152" s="229" t="s">
        <v>122</v>
      </c>
      <c r="AV152" s="14" t="s">
        <v>121</v>
      </c>
      <c r="AW152" s="14" t="s">
        <v>30</v>
      </c>
      <c r="AX152" s="14" t="s">
        <v>78</v>
      </c>
      <c r="AY152" s="229" t="s">
        <v>114</v>
      </c>
    </row>
    <row r="153" spans="1:65" s="2" customFormat="1" ht="21" customHeight="1">
      <c r="A153" s="33"/>
      <c r="B153" s="34"/>
      <c r="C153" s="193" t="s">
        <v>168</v>
      </c>
      <c r="D153" s="193" t="s">
        <v>117</v>
      </c>
      <c r="E153" s="194" t="s">
        <v>169</v>
      </c>
      <c r="F153" s="195" t="s">
        <v>170</v>
      </c>
      <c r="G153" s="196" t="s">
        <v>146</v>
      </c>
      <c r="H153" s="197">
        <v>16.399999999999999</v>
      </c>
      <c r="I153" s="198"/>
      <c r="J153" s="199">
        <f>ROUND(I153*H153,2)</f>
        <v>0</v>
      </c>
      <c r="K153" s="200"/>
      <c r="L153" s="38"/>
      <c r="M153" s="201" t="s">
        <v>1</v>
      </c>
      <c r="N153" s="202" t="s">
        <v>40</v>
      </c>
      <c r="O153" s="74"/>
      <c r="P153" s="203">
        <f>O153*H153</f>
        <v>0</v>
      </c>
      <c r="Q153" s="203">
        <v>0</v>
      </c>
      <c r="R153" s="203">
        <f>Q153*H153</f>
        <v>0</v>
      </c>
      <c r="S153" s="203">
        <v>0</v>
      </c>
      <c r="T153" s="204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205" t="s">
        <v>121</v>
      </c>
      <c r="AT153" s="205" t="s">
        <v>117</v>
      </c>
      <c r="AU153" s="205" t="s">
        <v>122</v>
      </c>
      <c r="AY153" s="16" t="s">
        <v>114</v>
      </c>
      <c r="BE153" s="206">
        <f>IF(N153="základná",J153,0)</f>
        <v>0</v>
      </c>
      <c r="BF153" s="206">
        <f>IF(N153="znížená",J153,0)</f>
        <v>0</v>
      </c>
      <c r="BG153" s="206">
        <f>IF(N153="zákl. prenesená",J153,0)</f>
        <v>0</v>
      </c>
      <c r="BH153" s="206">
        <f>IF(N153="zníž. prenesená",J153,0)</f>
        <v>0</v>
      </c>
      <c r="BI153" s="206">
        <f>IF(N153="nulová",J153,0)</f>
        <v>0</v>
      </c>
      <c r="BJ153" s="16" t="s">
        <v>122</v>
      </c>
      <c r="BK153" s="206">
        <f>ROUND(I153*H153,2)</f>
        <v>0</v>
      </c>
      <c r="BL153" s="16" t="s">
        <v>121</v>
      </c>
      <c r="BM153" s="205" t="s">
        <v>171</v>
      </c>
    </row>
    <row r="154" spans="1:65" s="12" customFormat="1" ht="22.9" customHeight="1">
      <c r="B154" s="177"/>
      <c r="C154" s="178"/>
      <c r="D154" s="179" t="s">
        <v>73</v>
      </c>
      <c r="E154" s="191" t="s">
        <v>116</v>
      </c>
      <c r="F154" s="191" t="s">
        <v>172</v>
      </c>
      <c r="G154" s="178"/>
      <c r="H154" s="178"/>
      <c r="I154" s="181"/>
      <c r="J154" s="192">
        <f>BK154</f>
        <v>0</v>
      </c>
      <c r="K154" s="178"/>
      <c r="L154" s="183"/>
      <c r="M154" s="184"/>
      <c r="N154" s="185"/>
      <c r="O154" s="185"/>
      <c r="P154" s="186">
        <f>SUM(P155:P179)</f>
        <v>0</v>
      </c>
      <c r="Q154" s="185"/>
      <c r="R154" s="186">
        <f>SUM(R155:R179)</f>
        <v>18.871423310000001</v>
      </c>
      <c r="S154" s="185"/>
      <c r="T154" s="187">
        <f>SUM(T155:T179)</f>
        <v>0</v>
      </c>
      <c r="AR154" s="188" t="s">
        <v>78</v>
      </c>
      <c r="AT154" s="189" t="s">
        <v>73</v>
      </c>
      <c r="AU154" s="189" t="s">
        <v>78</v>
      </c>
      <c r="AY154" s="188" t="s">
        <v>114</v>
      </c>
      <c r="BK154" s="190">
        <f>SUM(BK155:BK179)</f>
        <v>0</v>
      </c>
    </row>
    <row r="155" spans="1:65" s="2" customFormat="1" ht="23.45" customHeight="1">
      <c r="A155" s="33"/>
      <c r="B155" s="34"/>
      <c r="C155" s="193" t="s">
        <v>173</v>
      </c>
      <c r="D155" s="193" t="s">
        <v>117</v>
      </c>
      <c r="E155" s="194" t="s">
        <v>174</v>
      </c>
      <c r="F155" s="195" t="s">
        <v>175</v>
      </c>
      <c r="G155" s="196" t="s">
        <v>146</v>
      </c>
      <c r="H155" s="197">
        <v>15.6</v>
      </c>
      <c r="I155" s="198"/>
      <c r="J155" s="199">
        <f>ROUND(I155*H155,2)</f>
        <v>0</v>
      </c>
      <c r="K155" s="200"/>
      <c r="L155" s="38"/>
      <c r="M155" s="201" t="s">
        <v>1</v>
      </c>
      <c r="N155" s="202" t="s">
        <v>40</v>
      </c>
      <c r="O155" s="74"/>
      <c r="P155" s="203">
        <f>O155*H155</f>
        <v>0</v>
      </c>
      <c r="Q155" s="203">
        <v>0.28182160000000001</v>
      </c>
      <c r="R155" s="203">
        <f>Q155*H155</f>
        <v>4.3964169599999998</v>
      </c>
      <c r="S155" s="203">
        <v>0</v>
      </c>
      <c r="T155" s="204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205" t="s">
        <v>121</v>
      </c>
      <c r="AT155" s="205" t="s">
        <v>117</v>
      </c>
      <c r="AU155" s="205" t="s">
        <v>122</v>
      </c>
      <c r="AY155" s="16" t="s">
        <v>114</v>
      </c>
      <c r="BE155" s="206">
        <f>IF(N155="základná",J155,0)</f>
        <v>0</v>
      </c>
      <c r="BF155" s="206">
        <f>IF(N155="znížená",J155,0)</f>
        <v>0</v>
      </c>
      <c r="BG155" s="206">
        <f>IF(N155="zákl. prenesená",J155,0)</f>
        <v>0</v>
      </c>
      <c r="BH155" s="206">
        <f>IF(N155="zníž. prenesená",J155,0)</f>
        <v>0</v>
      </c>
      <c r="BI155" s="206">
        <f>IF(N155="nulová",J155,0)</f>
        <v>0</v>
      </c>
      <c r="BJ155" s="16" t="s">
        <v>122</v>
      </c>
      <c r="BK155" s="206">
        <f>ROUND(I155*H155,2)</f>
        <v>0</v>
      </c>
      <c r="BL155" s="16" t="s">
        <v>121</v>
      </c>
      <c r="BM155" s="205" t="s">
        <v>176</v>
      </c>
    </row>
    <row r="156" spans="1:65" s="13" customFormat="1" ht="11.25">
      <c r="B156" s="207"/>
      <c r="C156" s="208"/>
      <c r="D156" s="209" t="s">
        <v>124</v>
      </c>
      <c r="E156" s="210" t="s">
        <v>1</v>
      </c>
      <c r="F156" s="211" t="s">
        <v>177</v>
      </c>
      <c r="G156" s="208"/>
      <c r="H156" s="212">
        <v>15.6</v>
      </c>
      <c r="I156" s="213"/>
      <c r="J156" s="208"/>
      <c r="K156" s="208"/>
      <c r="L156" s="214"/>
      <c r="M156" s="215"/>
      <c r="N156" s="216"/>
      <c r="O156" s="216"/>
      <c r="P156" s="216"/>
      <c r="Q156" s="216"/>
      <c r="R156" s="216"/>
      <c r="S156" s="216"/>
      <c r="T156" s="217"/>
      <c r="AT156" s="218" t="s">
        <v>124</v>
      </c>
      <c r="AU156" s="218" t="s">
        <v>122</v>
      </c>
      <c r="AV156" s="13" t="s">
        <v>122</v>
      </c>
      <c r="AW156" s="13" t="s">
        <v>30</v>
      </c>
      <c r="AX156" s="13" t="s">
        <v>74</v>
      </c>
      <c r="AY156" s="218" t="s">
        <v>114</v>
      </c>
    </row>
    <row r="157" spans="1:65" s="14" customFormat="1" ht="11.25">
      <c r="B157" s="219"/>
      <c r="C157" s="220"/>
      <c r="D157" s="209" t="s">
        <v>124</v>
      </c>
      <c r="E157" s="221" t="s">
        <v>1</v>
      </c>
      <c r="F157" s="222" t="s">
        <v>126</v>
      </c>
      <c r="G157" s="220"/>
      <c r="H157" s="223">
        <v>15.6</v>
      </c>
      <c r="I157" s="224"/>
      <c r="J157" s="220"/>
      <c r="K157" s="220"/>
      <c r="L157" s="225"/>
      <c r="M157" s="226"/>
      <c r="N157" s="227"/>
      <c r="O157" s="227"/>
      <c r="P157" s="227"/>
      <c r="Q157" s="227"/>
      <c r="R157" s="227"/>
      <c r="S157" s="227"/>
      <c r="T157" s="228"/>
      <c r="AT157" s="229" t="s">
        <v>124</v>
      </c>
      <c r="AU157" s="229" t="s">
        <v>122</v>
      </c>
      <c r="AV157" s="14" t="s">
        <v>121</v>
      </c>
      <c r="AW157" s="14" t="s">
        <v>30</v>
      </c>
      <c r="AX157" s="14" t="s">
        <v>78</v>
      </c>
      <c r="AY157" s="229" t="s">
        <v>114</v>
      </c>
    </row>
    <row r="158" spans="1:65" s="2" customFormat="1" ht="23.45" customHeight="1">
      <c r="A158" s="33"/>
      <c r="B158" s="34"/>
      <c r="C158" s="230" t="s">
        <v>148</v>
      </c>
      <c r="D158" s="230" t="s">
        <v>178</v>
      </c>
      <c r="E158" s="231" t="s">
        <v>179</v>
      </c>
      <c r="F158" s="232" t="s">
        <v>180</v>
      </c>
      <c r="G158" s="233" t="s">
        <v>181</v>
      </c>
      <c r="H158" s="234">
        <v>147.18600000000001</v>
      </c>
      <c r="I158" s="235"/>
      <c r="J158" s="236">
        <f>ROUND(I158*H158,2)</f>
        <v>0</v>
      </c>
      <c r="K158" s="237"/>
      <c r="L158" s="238"/>
      <c r="M158" s="239" t="s">
        <v>1</v>
      </c>
      <c r="N158" s="240" t="s">
        <v>40</v>
      </c>
      <c r="O158" s="74"/>
      <c r="P158" s="203">
        <f>O158*H158</f>
        <v>0</v>
      </c>
      <c r="Q158" s="203">
        <v>2.5999999999999999E-2</v>
      </c>
      <c r="R158" s="203">
        <f>Q158*H158</f>
        <v>3.8268360000000001</v>
      </c>
      <c r="S158" s="203">
        <v>0</v>
      </c>
      <c r="T158" s="204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205" t="s">
        <v>143</v>
      </c>
      <c r="AT158" s="205" t="s">
        <v>178</v>
      </c>
      <c r="AU158" s="205" t="s">
        <v>122</v>
      </c>
      <c r="AY158" s="16" t="s">
        <v>114</v>
      </c>
      <c r="BE158" s="206">
        <f>IF(N158="základná",J158,0)</f>
        <v>0</v>
      </c>
      <c r="BF158" s="206">
        <f>IF(N158="znížená",J158,0)</f>
        <v>0</v>
      </c>
      <c r="BG158" s="206">
        <f>IF(N158="zákl. prenesená",J158,0)</f>
        <v>0</v>
      </c>
      <c r="BH158" s="206">
        <f>IF(N158="zníž. prenesená",J158,0)</f>
        <v>0</v>
      </c>
      <c r="BI158" s="206">
        <f>IF(N158="nulová",J158,0)</f>
        <v>0</v>
      </c>
      <c r="BJ158" s="16" t="s">
        <v>122</v>
      </c>
      <c r="BK158" s="206">
        <f>ROUND(I158*H158,2)</f>
        <v>0</v>
      </c>
      <c r="BL158" s="16" t="s">
        <v>121</v>
      </c>
      <c r="BM158" s="205" t="s">
        <v>182</v>
      </c>
    </row>
    <row r="159" spans="1:65" s="2" customFormat="1" ht="23.45" customHeight="1">
      <c r="A159" s="33"/>
      <c r="B159" s="34"/>
      <c r="C159" s="230" t="s">
        <v>183</v>
      </c>
      <c r="D159" s="230" t="s">
        <v>178</v>
      </c>
      <c r="E159" s="231" t="s">
        <v>184</v>
      </c>
      <c r="F159" s="232" t="s">
        <v>185</v>
      </c>
      <c r="G159" s="233" t="s">
        <v>181</v>
      </c>
      <c r="H159" s="234">
        <v>7.9560000000000004</v>
      </c>
      <c r="I159" s="235"/>
      <c r="J159" s="236">
        <f>ROUND(I159*H159,2)</f>
        <v>0</v>
      </c>
      <c r="K159" s="237"/>
      <c r="L159" s="238"/>
      <c r="M159" s="239" t="s">
        <v>1</v>
      </c>
      <c r="N159" s="240" t="s">
        <v>40</v>
      </c>
      <c r="O159" s="74"/>
      <c r="P159" s="203">
        <f>O159*H159</f>
        <v>0</v>
      </c>
      <c r="Q159" s="203">
        <v>2.5000000000000001E-2</v>
      </c>
      <c r="R159" s="203">
        <f>Q159*H159</f>
        <v>0.19890000000000002</v>
      </c>
      <c r="S159" s="203">
        <v>0</v>
      </c>
      <c r="T159" s="204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205" t="s">
        <v>143</v>
      </c>
      <c r="AT159" s="205" t="s">
        <v>178</v>
      </c>
      <c r="AU159" s="205" t="s">
        <v>122</v>
      </c>
      <c r="AY159" s="16" t="s">
        <v>114</v>
      </c>
      <c r="BE159" s="206">
        <f>IF(N159="základná",J159,0)</f>
        <v>0</v>
      </c>
      <c r="BF159" s="206">
        <f>IF(N159="znížená",J159,0)</f>
        <v>0</v>
      </c>
      <c r="BG159" s="206">
        <f>IF(N159="zákl. prenesená",J159,0)</f>
        <v>0</v>
      </c>
      <c r="BH159" s="206">
        <f>IF(N159="zníž. prenesená",J159,0)</f>
        <v>0</v>
      </c>
      <c r="BI159" s="206">
        <f>IF(N159="nulová",J159,0)</f>
        <v>0</v>
      </c>
      <c r="BJ159" s="16" t="s">
        <v>122</v>
      </c>
      <c r="BK159" s="206">
        <f>ROUND(I159*H159,2)</f>
        <v>0</v>
      </c>
      <c r="BL159" s="16" t="s">
        <v>121</v>
      </c>
      <c r="BM159" s="205" t="s">
        <v>186</v>
      </c>
    </row>
    <row r="160" spans="1:65" s="2" customFormat="1" ht="23.45" customHeight="1">
      <c r="A160" s="33"/>
      <c r="B160" s="34"/>
      <c r="C160" s="230" t="s">
        <v>187</v>
      </c>
      <c r="D160" s="230" t="s">
        <v>178</v>
      </c>
      <c r="E160" s="231" t="s">
        <v>188</v>
      </c>
      <c r="F160" s="232" t="s">
        <v>189</v>
      </c>
      <c r="G160" s="233" t="s">
        <v>181</v>
      </c>
      <c r="H160" s="234">
        <v>7.9560000000000004</v>
      </c>
      <c r="I160" s="235"/>
      <c r="J160" s="236">
        <f>ROUND(I160*H160,2)</f>
        <v>0</v>
      </c>
      <c r="K160" s="237"/>
      <c r="L160" s="238"/>
      <c r="M160" s="239" t="s">
        <v>1</v>
      </c>
      <c r="N160" s="240" t="s">
        <v>40</v>
      </c>
      <c r="O160" s="74"/>
      <c r="P160" s="203">
        <f>O160*H160</f>
        <v>0</v>
      </c>
      <c r="Q160" s="203">
        <v>1.4999999999999999E-2</v>
      </c>
      <c r="R160" s="203">
        <f>Q160*H160</f>
        <v>0.11934</v>
      </c>
      <c r="S160" s="203">
        <v>0</v>
      </c>
      <c r="T160" s="204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205" t="s">
        <v>143</v>
      </c>
      <c r="AT160" s="205" t="s">
        <v>178</v>
      </c>
      <c r="AU160" s="205" t="s">
        <v>122</v>
      </c>
      <c r="AY160" s="16" t="s">
        <v>114</v>
      </c>
      <c r="BE160" s="206">
        <f>IF(N160="základná",J160,0)</f>
        <v>0</v>
      </c>
      <c r="BF160" s="206">
        <f>IF(N160="znížená",J160,0)</f>
        <v>0</v>
      </c>
      <c r="BG160" s="206">
        <f>IF(N160="zákl. prenesená",J160,0)</f>
        <v>0</v>
      </c>
      <c r="BH160" s="206">
        <f>IF(N160="zníž. prenesená",J160,0)</f>
        <v>0</v>
      </c>
      <c r="BI160" s="206">
        <f>IF(N160="nulová",J160,0)</f>
        <v>0</v>
      </c>
      <c r="BJ160" s="16" t="s">
        <v>122</v>
      </c>
      <c r="BK160" s="206">
        <f>ROUND(I160*H160,2)</f>
        <v>0</v>
      </c>
      <c r="BL160" s="16" t="s">
        <v>121</v>
      </c>
      <c r="BM160" s="205" t="s">
        <v>190</v>
      </c>
    </row>
    <row r="161" spans="1:65" s="2" customFormat="1" ht="31.9" customHeight="1">
      <c r="A161" s="33"/>
      <c r="B161" s="34"/>
      <c r="C161" s="193" t="s">
        <v>191</v>
      </c>
      <c r="D161" s="193" t="s">
        <v>117</v>
      </c>
      <c r="E161" s="194" t="s">
        <v>192</v>
      </c>
      <c r="F161" s="195" t="s">
        <v>193</v>
      </c>
      <c r="G161" s="196" t="s">
        <v>194</v>
      </c>
      <c r="H161" s="197">
        <v>27</v>
      </c>
      <c r="I161" s="198"/>
      <c r="J161" s="199">
        <f>ROUND(I161*H161,2)</f>
        <v>0</v>
      </c>
      <c r="K161" s="200"/>
      <c r="L161" s="38"/>
      <c r="M161" s="201" t="s">
        <v>1</v>
      </c>
      <c r="N161" s="202" t="s">
        <v>40</v>
      </c>
      <c r="O161" s="74"/>
      <c r="P161" s="203">
        <f>O161*H161</f>
        <v>0</v>
      </c>
      <c r="Q161" s="203">
        <v>0.19457379999999999</v>
      </c>
      <c r="R161" s="203">
        <f>Q161*H161</f>
        <v>5.2534925999999995</v>
      </c>
      <c r="S161" s="203">
        <v>0</v>
      </c>
      <c r="T161" s="204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205" t="s">
        <v>121</v>
      </c>
      <c r="AT161" s="205" t="s">
        <v>117</v>
      </c>
      <c r="AU161" s="205" t="s">
        <v>122</v>
      </c>
      <c r="AY161" s="16" t="s">
        <v>114</v>
      </c>
      <c r="BE161" s="206">
        <f>IF(N161="základná",J161,0)</f>
        <v>0</v>
      </c>
      <c r="BF161" s="206">
        <f>IF(N161="znížená",J161,0)</f>
        <v>0</v>
      </c>
      <c r="BG161" s="206">
        <f>IF(N161="zákl. prenesená",J161,0)</f>
        <v>0</v>
      </c>
      <c r="BH161" s="206">
        <f>IF(N161="zníž. prenesená",J161,0)</f>
        <v>0</v>
      </c>
      <c r="BI161" s="206">
        <f>IF(N161="nulová",J161,0)</f>
        <v>0</v>
      </c>
      <c r="BJ161" s="16" t="s">
        <v>122</v>
      </c>
      <c r="BK161" s="206">
        <f>ROUND(I161*H161,2)</f>
        <v>0</v>
      </c>
      <c r="BL161" s="16" t="s">
        <v>121</v>
      </c>
      <c r="BM161" s="205" t="s">
        <v>195</v>
      </c>
    </row>
    <row r="162" spans="1:65" s="13" customFormat="1" ht="11.25">
      <c r="B162" s="207"/>
      <c r="C162" s="208"/>
      <c r="D162" s="209" t="s">
        <v>124</v>
      </c>
      <c r="E162" s="210" t="s">
        <v>1</v>
      </c>
      <c r="F162" s="211" t="s">
        <v>196</v>
      </c>
      <c r="G162" s="208"/>
      <c r="H162" s="212">
        <v>11.2</v>
      </c>
      <c r="I162" s="213"/>
      <c r="J162" s="208"/>
      <c r="K162" s="208"/>
      <c r="L162" s="214"/>
      <c r="M162" s="215"/>
      <c r="N162" s="216"/>
      <c r="O162" s="216"/>
      <c r="P162" s="216"/>
      <c r="Q162" s="216"/>
      <c r="R162" s="216"/>
      <c r="S162" s="216"/>
      <c r="T162" s="217"/>
      <c r="AT162" s="218" t="s">
        <v>124</v>
      </c>
      <c r="AU162" s="218" t="s">
        <v>122</v>
      </c>
      <c r="AV162" s="13" t="s">
        <v>122</v>
      </c>
      <c r="AW162" s="13" t="s">
        <v>30</v>
      </c>
      <c r="AX162" s="13" t="s">
        <v>74</v>
      </c>
      <c r="AY162" s="218" t="s">
        <v>114</v>
      </c>
    </row>
    <row r="163" spans="1:65" s="13" customFormat="1" ht="11.25">
      <c r="B163" s="207"/>
      <c r="C163" s="208"/>
      <c r="D163" s="209" t="s">
        <v>124</v>
      </c>
      <c r="E163" s="210" t="s">
        <v>1</v>
      </c>
      <c r="F163" s="211" t="s">
        <v>197</v>
      </c>
      <c r="G163" s="208"/>
      <c r="H163" s="212">
        <v>1.55</v>
      </c>
      <c r="I163" s="213"/>
      <c r="J163" s="208"/>
      <c r="K163" s="208"/>
      <c r="L163" s="214"/>
      <c r="M163" s="215"/>
      <c r="N163" s="216"/>
      <c r="O163" s="216"/>
      <c r="P163" s="216"/>
      <c r="Q163" s="216"/>
      <c r="R163" s="216"/>
      <c r="S163" s="216"/>
      <c r="T163" s="217"/>
      <c r="AT163" s="218" t="s">
        <v>124</v>
      </c>
      <c r="AU163" s="218" t="s">
        <v>122</v>
      </c>
      <c r="AV163" s="13" t="s">
        <v>122</v>
      </c>
      <c r="AW163" s="13" t="s">
        <v>30</v>
      </c>
      <c r="AX163" s="13" t="s">
        <v>74</v>
      </c>
      <c r="AY163" s="218" t="s">
        <v>114</v>
      </c>
    </row>
    <row r="164" spans="1:65" s="13" customFormat="1" ht="11.25">
      <c r="B164" s="207"/>
      <c r="C164" s="208"/>
      <c r="D164" s="209" t="s">
        <v>124</v>
      </c>
      <c r="E164" s="210" t="s">
        <v>1</v>
      </c>
      <c r="F164" s="211" t="s">
        <v>198</v>
      </c>
      <c r="G164" s="208"/>
      <c r="H164" s="212">
        <v>1.45</v>
      </c>
      <c r="I164" s="213"/>
      <c r="J164" s="208"/>
      <c r="K164" s="208"/>
      <c r="L164" s="214"/>
      <c r="M164" s="215"/>
      <c r="N164" s="216"/>
      <c r="O164" s="216"/>
      <c r="P164" s="216"/>
      <c r="Q164" s="216"/>
      <c r="R164" s="216"/>
      <c r="S164" s="216"/>
      <c r="T164" s="217"/>
      <c r="AT164" s="218" t="s">
        <v>124</v>
      </c>
      <c r="AU164" s="218" t="s">
        <v>122</v>
      </c>
      <c r="AV164" s="13" t="s">
        <v>122</v>
      </c>
      <c r="AW164" s="13" t="s">
        <v>30</v>
      </c>
      <c r="AX164" s="13" t="s">
        <v>74</v>
      </c>
      <c r="AY164" s="218" t="s">
        <v>114</v>
      </c>
    </row>
    <row r="165" spans="1:65" s="13" customFormat="1" ht="11.25">
      <c r="B165" s="207"/>
      <c r="C165" s="208"/>
      <c r="D165" s="209" t="s">
        <v>124</v>
      </c>
      <c r="E165" s="210" t="s">
        <v>1</v>
      </c>
      <c r="F165" s="211" t="s">
        <v>199</v>
      </c>
      <c r="G165" s="208"/>
      <c r="H165" s="212">
        <v>12.8</v>
      </c>
      <c r="I165" s="213"/>
      <c r="J165" s="208"/>
      <c r="K165" s="208"/>
      <c r="L165" s="214"/>
      <c r="M165" s="215"/>
      <c r="N165" s="216"/>
      <c r="O165" s="216"/>
      <c r="P165" s="216"/>
      <c r="Q165" s="216"/>
      <c r="R165" s="216"/>
      <c r="S165" s="216"/>
      <c r="T165" s="217"/>
      <c r="AT165" s="218" t="s">
        <v>124</v>
      </c>
      <c r="AU165" s="218" t="s">
        <v>122</v>
      </c>
      <c r="AV165" s="13" t="s">
        <v>122</v>
      </c>
      <c r="AW165" s="13" t="s">
        <v>30</v>
      </c>
      <c r="AX165" s="13" t="s">
        <v>74</v>
      </c>
      <c r="AY165" s="218" t="s">
        <v>114</v>
      </c>
    </row>
    <row r="166" spans="1:65" s="14" customFormat="1" ht="11.25">
      <c r="B166" s="219"/>
      <c r="C166" s="220"/>
      <c r="D166" s="209" t="s">
        <v>124</v>
      </c>
      <c r="E166" s="221" t="s">
        <v>1</v>
      </c>
      <c r="F166" s="222" t="s">
        <v>126</v>
      </c>
      <c r="G166" s="220"/>
      <c r="H166" s="223">
        <v>27</v>
      </c>
      <c r="I166" s="224"/>
      <c r="J166" s="220"/>
      <c r="K166" s="220"/>
      <c r="L166" s="225"/>
      <c r="M166" s="226"/>
      <c r="N166" s="227"/>
      <c r="O166" s="227"/>
      <c r="P166" s="227"/>
      <c r="Q166" s="227"/>
      <c r="R166" s="227"/>
      <c r="S166" s="227"/>
      <c r="T166" s="228"/>
      <c r="AT166" s="229" t="s">
        <v>124</v>
      </c>
      <c r="AU166" s="229" t="s">
        <v>122</v>
      </c>
      <c r="AV166" s="14" t="s">
        <v>121</v>
      </c>
      <c r="AW166" s="14" t="s">
        <v>30</v>
      </c>
      <c r="AX166" s="14" t="s">
        <v>78</v>
      </c>
      <c r="AY166" s="229" t="s">
        <v>114</v>
      </c>
    </row>
    <row r="167" spans="1:65" s="2" customFormat="1" ht="23.45" customHeight="1">
      <c r="A167" s="33"/>
      <c r="B167" s="34"/>
      <c r="C167" s="230" t="s">
        <v>200</v>
      </c>
      <c r="D167" s="230" t="s">
        <v>178</v>
      </c>
      <c r="E167" s="231" t="s">
        <v>201</v>
      </c>
      <c r="F167" s="232" t="s">
        <v>202</v>
      </c>
      <c r="G167" s="233" t="s">
        <v>181</v>
      </c>
      <c r="H167" s="234">
        <v>135</v>
      </c>
      <c r="I167" s="235"/>
      <c r="J167" s="236">
        <f>ROUND(I167*H167,2)</f>
        <v>0</v>
      </c>
      <c r="K167" s="237"/>
      <c r="L167" s="238"/>
      <c r="M167" s="239" t="s">
        <v>1</v>
      </c>
      <c r="N167" s="240" t="s">
        <v>40</v>
      </c>
      <c r="O167" s="74"/>
      <c r="P167" s="203">
        <f>O167*H167</f>
        <v>0</v>
      </c>
      <c r="Q167" s="203">
        <v>2.1000000000000001E-2</v>
      </c>
      <c r="R167" s="203">
        <f>Q167*H167</f>
        <v>2.835</v>
      </c>
      <c r="S167" s="203">
        <v>0</v>
      </c>
      <c r="T167" s="204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205" t="s">
        <v>143</v>
      </c>
      <c r="AT167" s="205" t="s">
        <v>178</v>
      </c>
      <c r="AU167" s="205" t="s">
        <v>122</v>
      </c>
      <c r="AY167" s="16" t="s">
        <v>114</v>
      </c>
      <c r="BE167" s="206">
        <f>IF(N167="základná",J167,0)</f>
        <v>0</v>
      </c>
      <c r="BF167" s="206">
        <f>IF(N167="znížená",J167,0)</f>
        <v>0</v>
      </c>
      <c r="BG167" s="206">
        <f>IF(N167="zákl. prenesená",J167,0)</f>
        <v>0</v>
      </c>
      <c r="BH167" s="206">
        <f>IF(N167="zníž. prenesená",J167,0)</f>
        <v>0</v>
      </c>
      <c r="BI167" s="206">
        <f>IF(N167="nulová",J167,0)</f>
        <v>0</v>
      </c>
      <c r="BJ167" s="16" t="s">
        <v>122</v>
      </c>
      <c r="BK167" s="206">
        <f>ROUND(I167*H167,2)</f>
        <v>0</v>
      </c>
      <c r="BL167" s="16" t="s">
        <v>121</v>
      </c>
      <c r="BM167" s="205" t="s">
        <v>203</v>
      </c>
    </row>
    <row r="168" spans="1:65" s="2" customFormat="1" ht="23.45" customHeight="1">
      <c r="A168" s="33"/>
      <c r="B168" s="34"/>
      <c r="C168" s="193" t="s">
        <v>204</v>
      </c>
      <c r="D168" s="193" t="s">
        <v>117</v>
      </c>
      <c r="E168" s="194" t="s">
        <v>205</v>
      </c>
      <c r="F168" s="195" t="s">
        <v>206</v>
      </c>
      <c r="G168" s="196" t="s">
        <v>194</v>
      </c>
      <c r="H168" s="197">
        <v>30.555</v>
      </c>
      <c r="I168" s="198"/>
      <c r="J168" s="199">
        <f>ROUND(I168*H168,2)</f>
        <v>0</v>
      </c>
      <c r="K168" s="200"/>
      <c r="L168" s="38"/>
      <c r="M168" s="201" t="s">
        <v>1</v>
      </c>
      <c r="N168" s="202" t="s">
        <v>40</v>
      </c>
      <c r="O168" s="74"/>
      <c r="P168" s="203">
        <f>O168*H168</f>
        <v>0</v>
      </c>
      <c r="Q168" s="203">
        <v>1.25E-3</v>
      </c>
      <c r="R168" s="203">
        <f>Q168*H168</f>
        <v>3.8193749999999999E-2</v>
      </c>
      <c r="S168" s="203">
        <v>0</v>
      </c>
      <c r="T168" s="204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205" t="s">
        <v>121</v>
      </c>
      <c r="AT168" s="205" t="s">
        <v>117</v>
      </c>
      <c r="AU168" s="205" t="s">
        <v>122</v>
      </c>
      <c r="AY168" s="16" t="s">
        <v>114</v>
      </c>
      <c r="BE168" s="206">
        <f>IF(N168="základná",J168,0)</f>
        <v>0</v>
      </c>
      <c r="BF168" s="206">
        <f>IF(N168="znížená",J168,0)</f>
        <v>0</v>
      </c>
      <c r="BG168" s="206">
        <f>IF(N168="zákl. prenesená",J168,0)</f>
        <v>0</v>
      </c>
      <c r="BH168" s="206">
        <f>IF(N168="zníž. prenesená",J168,0)</f>
        <v>0</v>
      </c>
      <c r="BI168" s="206">
        <f>IF(N168="nulová",J168,0)</f>
        <v>0</v>
      </c>
      <c r="BJ168" s="16" t="s">
        <v>122</v>
      </c>
      <c r="BK168" s="206">
        <f>ROUND(I168*H168,2)</f>
        <v>0</v>
      </c>
      <c r="BL168" s="16" t="s">
        <v>121</v>
      </c>
      <c r="BM168" s="205" t="s">
        <v>207</v>
      </c>
    </row>
    <row r="169" spans="1:65" s="13" customFormat="1" ht="11.25">
      <c r="B169" s="207"/>
      <c r="C169" s="208"/>
      <c r="D169" s="209" t="s">
        <v>124</v>
      </c>
      <c r="E169" s="210" t="s">
        <v>1</v>
      </c>
      <c r="F169" s="211" t="s">
        <v>208</v>
      </c>
      <c r="G169" s="208"/>
      <c r="H169" s="212">
        <v>4.47</v>
      </c>
      <c r="I169" s="213"/>
      <c r="J169" s="208"/>
      <c r="K169" s="208"/>
      <c r="L169" s="214"/>
      <c r="M169" s="215"/>
      <c r="N169" s="216"/>
      <c r="O169" s="216"/>
      <c r="P169" s="216"/>
      <c r="Q169" s="216"/>
      <c r="R169" s="216"/>
      <c r="S169" s="216"/>
      <c r="T169" s="217"/>
      <c r="AT169" s="218" t="s">
        <v>124</v>
      </c>
      <c r="AU169" s="218" t="s">
        <v>122</v>
      </c>
      <c r="AV169" s="13" t="s">
        <v>122</v>
      </c>
      <c r="AW169" s="13" t="s">
        <v>30</v>
      </c>
      <c r="AX169" s="13" t="s">
        <v>74</v>
      </c>
      <c r="AY169" s="218" t="s">
        <v>114</v>
      </c>
    </row>
    <row r="170" spans="1:65" s="13" customFormat="1" ht="11.25">
      <c r="B170" s="207"/>
      <c r="C170" s="208"/>
      <c r="D170" s="209" t="s">
        <v>124</v>
      </c>
      <c r="E170" s="210" t="s">
        <v>1</v>
      </c>
      <c r="F170" s="211" t="s">
        <v>209</v>
      </c>
      <c r="G170" s="208"/>
      <c r="H170" s="212">
        <v>19.004999999999999</v>
      </c>
      <c r="I170" s="213"/>
      <c r="J170" s="208"/>
      <c r="K170" s="208"/>
      <c r="L170" s="214"/>
      <c r="M170" s="215"/>
      <c r="N170" s="216"/>
      <c r="O170" s="216"/>
      <c r="P170" s="216"/>
      <c r="Q170" s="216"/>
      <c r="R170" s="216"/>
      <c r="S170" s="216"/>
      <c r="T170" s="217"/>
      <c r="AT170" s="218" t="s">
        <v>124</v>
      </c>
      <c r="AU170" s="218" t="s">
        <v>122</v>
      </c>
      <c r="AV170" s="13" t="s">
        <v>122</v>
      </c>
      <c r="AW170" s="13" t="s">
        <v>30</v>
      </c>
      <c r="AX170" s="13" t="s">
        <v>74</v>
      </c>
      <c r="AY170" s="218" t="s">
        <v>114</v>
      </c>
    </row>
    <row r="171" spans="1:65" s="13" customFormat="1" ht="11.25">
      <c r="B171" s="207"/>
      <c r="C171" s="208"/>
      <c r="D171" s="209" t="s">
        <v>124</v>
      </c>
      <c r="E171" s="210" t="s">
        <v>1</v>
      </c>
      <c r="F171" s="211" t="s">
        <v>210</v>
      </c>
      <c r="G171" s="208"/>
      <c r="H171" s="212">
        <v>7.08</v>
      </c>
      <c r="I171" s="213"/>
      <c r="J171" s="208"/>
      <c r="K171" s="208"/>
      <c r="L171" s="214"/>
      <c r="M171" s="215"/>
      <c r="N171" s="216"/>
      <c r="O171" s="216"/>
      <c r="P171" s="216"/>
      <c r="Q171" s="216"/>
      <c r="R171" s="216"/>
      <c r="S171" s="216"/>
      <c r="T171" s="217"/>
      <c r="AT171" s="218" t="s">
        <v>124</v>
      </c>
      <c r="AU171" s="218" t="s">
        <v>122</v>
      </c>
      <c r="AV171" s="13" t="s">
        <v>122</v>
      </c>
      <c r="AW171" s="13" t="s">
        <v>30</v>
      </c>
      <c r="AX171" s="13" t="s">
        <v>74</v>
      </c>
      <c r="AY171" s="218" t="s">
        <v>114</v>
      </c>
    </row>
    <row r="172" spans="1:65" s="14" customFormat="1" ht="11.25">
      <c r="B172" s="219"/>
      <c r="C172" s="220"/>
      <c r="D172" s="209" t="s">
        <v>124</v>
      </c>
      <c r="E172" s="221" t="s">
        <v>1</v>
      </c>
      <c r="F172" s="222" t="s">
        <v>126</v>
      </c>
      <c r="G172" s="220"/>
      <c r="H172" s="223">
        <v>30.555</v>
      </c>
      <c r="I172" s="224"/>
      <c r="J172" s="220"/>
      <c r="K172" s="220"/>
      <c r="L172" s="225"/>
      <c r="M172" s="226"/>
      <c r="N172" s="227"/>
      <c r="O172" s="227"/>
      <c r="P172" s="227"/>
      <c r="Q172" s="227"/>
      <c r="R172" s="227"/>
      <c r="S172" s="227"/>
      <c r="T172" s="228"/>
      <c r="AT172" s="229" t="s">
        <v>124</v>
      </c>
      <c r="AU172" s="229" t="s">
        <v>122</v>
      </c>
      <c r="AV172" s="14" t="s">
        <v>121</v>
      </c>
      <c r="AW172" s="14" t="s">
        <v>30</v>
      </c>
      <c r="AX172" s="14" t="s">
        <v>78</v>
      </c>
      <c r="AY172" s="229" t="s">
        <v>114</v>
      </c>
    </row>
    <row r="173" spans="1:65" s="2" customFormat="1" ht="23.45" customHeight="1">
      <c r="A173" s="33"/>
      <c r="B173" s="34"/>
      <c r="C173" s="230" t="s">
        <v>211</v>
      </c>
      <c r="D173" s="230" t="s">
        <v>178</v>
      </c>
      <c r="E173" s="231" t="s">
        <v>212</v>
      </c>
      <c r="F173" s="232" t="s">
        <v>213</v>
      </c>
      <c r="G173" s="233" t="s">
        <v>181</v>
      </c>
      <c r="H173" s="234">
        <v>62.332000000000001</v>
      </c>
      <c r="I173" s="235"/>
      <c r="J173" s="236">
        <f>ROUND(I173*H173,2)</f>
        <v>0</v>
      </c>
      <c r="K173" s="237"/>
      <c r="L173" s="238"/>
      <c r="M173" s="239" t="s">
        <v>1</v>
      </c>
      <c r="N173" s="240" t="s">
        <v>40</v>
      </c>
      <c r="O173" s="74"/>
      <c r="P173" s="203">
        <f>O173*H173</f>
        <v>0</v>
      </c>
      <c r="Q173" s="203">
        <v>0.02</v>
      </c>
      <c r="R173" s="203">
        <f>Q173*H173</f>
        <v>1.24664</v>
      </c>
      <c r="S173" s="203">
        <v>0</v>
      </c>
      <c r="T173" s="204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205" t="s">
        <v>143</v>
      </c>
      <c r="AT173" s="205" t="s">
        <v>178</v>
      </c>
      <c r="AU173" s="205" t="s">
        <v>122</v>
      </c>
      <c r="AY173" s="16" t="s">
        <v>114</v>
      </c>
      <c r="BE173" s="206">
        <f>IF(N173="základná",J173,0)</f>
        <v>0</v>
      </c>
      <c r="BF173" s="206">
        <f>IF(N173="znížená",J173,0)</f>
        <v>0</v>
      </c>
      <c r="BG173" s="206">
        <f>IF(N173="zákl. prenesená",J173,0)</f>
        <v>0</v>
      </c>
      <c r="BH173" s="206">
        <f>IF(N173="zníž. prenesená",J173,0)</f>
        <v>0</v>
      </c>
      <c r="BI173" s="206">
        <f>IF(N173="nulová",J173,0)</f>
        <v>0</v>
      </c>
      <c r="BJ173" s="16" t="s">
        <v>122</v>
      </c>
      <c r="BK173" s="206">
        <f>ROUND(I173*H173,2)</f>
        <v>0</v>
      </c>
      <c r="BL173" s="16" t="s">
        <v>121</v>
      </c>
      <c r="BM173" s="205" t="s">
        <v>214</v>
      </c>
    </row>
    <row r="174" spans="1:65" s="2" customFormat="1" ht="23.45" customHeight="1">
      <c r="A174" s="33"/>
      <c r="B174" s="34"/>
      <c r="C174" s="193" t="s">
        <v>215</v>
      </c>
      <c r="D174" s="193" t="s">
        <v>117</v>
      </c>
      <c r="E174" s="194" t="s">
        <v>216</v>
      </c>
      <c r="F174" s="195" t="s">
        <v>217</v>
      </c>
      <c r="G174" s="196" t="s">
        <v>181</v>
      </c>
      <c r="H174" s="197">
        <v>18</v>
      </c>
      <c r="I174" s="198"/>
      <c r="J174" s="199">
        <f>ROUND(I174*H174,2)</f>
        <v>0</v>
      </c>
      <c r="K174" s="200"/>
      <c r="L174" s="38"/>
      <c r="M174" s="201" t="s">
        <v>1</v>
      </c>
      <c r="N174" s="202" t="s">
        <v>40</v>
      </c>
      <c r="O174" s="74"/>
      <c r="P174" s="203">
        <f>O174*H174</f>
        <v>0</v>
      </c>
      <c r="Q174" s="203">
        <v>5.2800000000000004E-4</v>
      </c>
      <c r="R174" s="203">
        <f>Q174*H174</f>
        <v>9.5040000000000003E-3</v>
      </c>
      <c r="S174" s="203">
        <v>0</v>
      </c>
      <c r="T174" s="204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205" t="s">
        <v>121</v>
      </c>
      <c r="AT174" s="205" t="s">
        <v>117</v>
      </c>
      <c r="AU174" s="205" t="s">
        <v>122</v>
      </c>
      <c r="AY174" s="16" t="s">
        <v>114</v>
      </c>
      <c r="BE174" s="206">
        <f>IF(N174="základná",J174,0)</f>
        <v>0</v>
      </c>
      <c r="BF174" s="206">
        <f>IF(N174="znížená",J174,0)</f>
        <v>0</v>
      </c>
      <c r="BG174" s="206">
        <f>IF(N174="zákl. prenesená",J174,0)</f>
        <v>0</v>
      </c>
      <c r="BH174" s="206">
        <f>IF(N174="zníž. prenesená",J174,0)</f>
        <v>0</v>
      </c>
      <c r="BI174" s="206">
        <f>IF(N174="nulová",J174,0)</f>
        <v>0</v>
      </c>
      <c r="BJ174" s="16" t="s">
        <v>122</v>
      </c>
      <c r="BK174" s="206">
        <f>ROUND(I174*H174,2)</f>
        <v>0</v>
      </c>
      <c r="BL174" s="16" t="s">
        <v>121</v>
      </c>
      <c r="BM174" s="205" t="s">
        <v>218</v>
      </c>
    </row>
    <row r="175" spans="1:65" s="13" customFormat="1" ht="11.25">
      <c r="B175" s="207"/>
      <c r="C175" s="208"/>
      <c r="D175" s="209" t="s">
        <v>124</v>
      </c>
      <c r="E175" s="210" t="s">
        <v>1</v>
      </c>
      <c r="F175" s="211" t="s">
        <v>191</v>
      </c>
      <c r="G175" s="208"/>
      <c r="H175" s="212">
        <v>18</v>
      </c>
      <c r="I175" s="213"/>
      <c r="J175" s="208"/>
      <c r="K175" s="208"/>
      <c r="L175" s="214"/>
      <c r="M175" s="215"/>
      <c r="N175" s="216"/>
      <c r="O175" s="216"/>
      <c r="P175" s="216"/>
      <c r="Q175" s="216"/>
      <c r="R175" s="216"/>
      <c r="S175" s="216"/>
      <c r="T175" s="217"/>
      <c r="AT175" s="218" t="s">
        <v>124</v>
      </c>
      <c r="AU175" s="218" t="s">
        <v>122</v>
      </c>
      <c r="AV175" s="13" t="s">
        <v>122</v>
      </c>
      <c r="AW175" s="13" t="s">
        <v>30</v>
      </c>
      <c r="AX175" s="13" t="s">
        <v>74</v>
      </c>
      <c r="AY175" s="218" t="s">
        <v>114</v>
      </c>
    </row>
    <row r="176" spans="1:65" s="14" customFormat="1" ht="11.25">
      <c r="B176" s="219"/>
      <c r="C176" s="220"/>
      <c r="D176" s="209" t="s">
        <v>124</v>
      </c>
      <c r="E176" s="221" t="s">
        <v>1</v>
      </c>
      <c r="F176" s="222" t="s">
        <v>126</v>
      </c>
      <c r="G176" s="220"/>
      <c r="H176" s="223">
        <v>18</v>
      </c>
      <c r="I176" s="224"/>
      <c r="J176" s="220"/>
      <c r="K176" s="220"/>
      <c r="L176" s="225"/>
      <c r="M176" s="226"/>
      <c r="N176" s="227"/>
      <c r="O176" s="227"/>
      <c r="P176" s="227"/>
      <c r="Q176" s="227"/>
      <c r="R176" s="227"/>
      <c r="S176" s="227"/>
      <c r="T176" s="228"/>
      <c r="AT176" s="229" t="s">
        <v>124</v>
      </c>
      <c r="AU176" s="229" t="s">
        <v>122</v>
      </c>
      <c r="AV176" s="14" t="s">
        <v>121</v>
      </c>
      <c r="AW176" s="14" t="s">
        <v>30</v>
      </c>
      <c r="AX176" s="14" t="s">
        <v>78</v>
      </c>
      <c r="AY176" s="229" t="s">
        <v>114</v>
      </c>
    </row>
    <row r="177" spans="1:65" s="2" customFormat="1" ht="23.45" customHeight="1">
      <c r="A177" s="33"/>
      <c r="B177" s="34"/>
      <c r="C177" s="230" t="s">
        <v>7</v>
      </c>
      <c r="D177" s="230" t="s">
        <v>178</v>
      </c>
      <c r="E177" s="231" t="s">
        <v>219</v>
      </c>
      <c r="F177" s="232" t="s">
        <v>220</v>
      </c>
      <c r="G177" s="233" t="s">
        <v>181</v>
      </c>
      <c r="H177" s="234">
        <v>18</v>
      </c>
      <c r="I177" s="235"/>
      <c r="J177" s="236">
        <f>ROUND(I177*H177,2)</f>
        <v>0</v>
      </c>
      <c r="K177" s="237"/>
      <c r="L177" s="238"/>
      <c r="M177" s="239" t="s">
        <v>1</v>
      </c>
      <c r="N177" s="240" t="s">
        <v>40</v>
      </c>
      <c r="O177" s="74"/>
      <c r="P177" s="203">
        <f>O177*H177</f>
        <v>0</v>
      </c>
      <c r="Q177" s="203">
        <v>2.1999999999999999E-2</v>
      </c>
      <c r="R177" s="203">
        <f>Q177*H177</f>
        <v>0.39599999999999996</v>
      </c>
      <c r="S177" s="203">
        <v>0</v>
      </c>
      <c r="T177" s="204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205" t="s">
        <v>143</v>
      </c>
      <c r="AT177" s="205" t="s">
        <v>178</v>
      </c>
      <c r="AU177" s="205" t="s">
        <v>122</v>
      </c>
      <c r="AY177" s="16" t="s">
        <v>114</v>
      </c>
      <c r="BE177" s="206">
        <f>IF(N177="základná",J177,0)</f>
        <v>0</v>
      </c>
      <c r="BF177" s="206">
        <f>IF(N177="znížená",J177,0)</f>
        <v>0</v>
      </c>
      <c r="BG177" s="206">
        <f>IF(N177="zákl. prenesená",J177,0)</f>
        <v>0</v>
      </c>
      <c r="BH177" s="206">
        <f>IF(N177="zníž. prenesená",J177,0)</f>
        <v>0</v>
      </c>
      <c r="BI177" s="206">
        <f>IF(N177="nulová",J177,0)</f>
        <v>0</v>
      </c>
      <c r="BJ177" s="16" t="s">
        <v>122</v>
      </c>
      <c r="BK177" s="206">
        <f>ROUND(I177*H177,2)</f>
        <v>0</v>
      </c>
      <c r="BL177" s="16" t="s">
        <v>121</v>
      </c>
      <c r="BM177" s="205" t="s">
        <v>221</v>
      </c>
    </row>
    <row r="178" spans="1:65" s="2" customFormat="1" ht="23.45" customHeight="1">
      <c r="A178" s="33"/>
      <c r="B178" s="34"/>
      <c r="C178" s="193" t="s">
        <v>222</v>
      </c>
      <c r="D178" s="193" t="s">
        <v>117</v>
      </c>
      <c r="E178" s="194" t="s">
        <v>223</v>
      </c>
      <c r="F178" s="195" t="s">
        <v>224</v>
      </c>
      <c r="G178" s="196" t="s">
        <v>225</v>
      </c>
      <c r="H178" s="197">
        <v>0.55000000000000004</v>
      </c>
      <c r="I178" s="198"/>
      <c r="J178" s="199">
        <f>ROUND(I178*H178,2)</f>
        <v>0</v>
      </c>
      <c r="K178" s="200"/>
      <c r="L178" s="38"/>
      <c r="M178" s="201" t="s">
        <v>1</v>
      </c>
      <c r="N178" s="202" t="s">
        <v>40</v>
      </c>
      <c r="O178" s="74"/>
      <c r="P178" s="203">
        <f>O178*H178</f>
        <v>0</v>
      </c>
      <c r="Q178" s="203">
        <v>1.002</v>
      </c>
      <c r="R178" s="203">
        <f>Q178*H178</f>
        <v>0.55110000000000003</v>
      </c>
      <c r="S178" s="203">
        <v>0</v>
      </c>
      <c r="T178" s="204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205" t="s">
        <v>121</v>
      </c>
      <c r="AT178" s="205" t="s">
        <v>117</v>
      </c>
      <c r="AU178" s="205" t="s">
        <v>122</v>
      </c>
      <c r="AY178" s="16" t="s">
        <v>114</v>
      </c>
      <c r="BE178" s="206">
        <f>IF(N178="základná",J178,0)</f>
        <v>0</v>
      </c>
      <c r="BF178" s="206">
        <f>IF(N178="znížená",J178,0)</f>
        <v>0</v>
      </c>
      <c r="BG178" s="206">
        <f>IF(N178="zákl. prenesená",J178,0)</f>
        <v>0</v>
      </c>
      <c r="BH178" s="206">
        <f>IF(N178="zníž. prenesená",J178,0)</f>
        <v>0</v>
      </c>
      <c r="BI178" s="206">
        <f>IF(N178="nulová",J178,0)</f>
        <v>0</v>
      </c>
      <c r="BJ178" s="16" t="s">
        <v>122</v>
      </c>
      <c r="BK178" s="206">
        <f>ROUND(I178*H178,2)</f>
        <v>0</v>
      </c>
      <c r="BL178" s="16" t="s">
        <v>121</v>
      </c>
      <c r="BM178" s="205" t="s">
        <v>226</v>
      </c>
    </row>
    <row r="179" spans="1:65" s="13" customFormat="1" ht="11.25">
      <c r="B179" s="207"/>
      <c r="C179" s="208"/>
      <c r="D179" s="209" t="s">
        <v>124</v>
      </c>
      <c r="E179" s="210" t="s">
        <v>1</v>
      </c>
      <c r="F179" s="211" t="s">
        <v>227</v>
      </c>
      <c r="G179" s="208"/>
      <c r="H179" s="212">
        <v>0.55000000000000004</v>
      </c>
      <c r="I179" s="213"/>
      <c r="J179" s="208"/>
      <c r="K179" s="208"/>
      <c r="L179" s="214"/>
      <c r="M179" s="215"/>
      <c r="N179" s="216"/>
      <c r="O179" s="216"/>
      <c r="P179" s="216"/>
      <c r="Q179" s="216"/>
      <c r="R179" s="216"/>
      <c r="S179" s="216"/>
      <c r="T179" s="217"/>
      <c r="AT179" s="218" t="s">
        <v>124</v>
      </c>
      <c r="AU179" s="218" t="s">
        <v>122</v>
      </c>
      <c r="AV179" s="13" t="s">
        <v>122</v>
      </c>
      <c r="AW179" s="13" t="s">
        <v>30</v>
      </c>
      <c r="AX179" s="13" t="s">
        <v>78</v>
      </c>
      <c r="AY179" s="218" t="s">
        <v>114</v>
      </c>
    </row>
    <row r="180" spans="1:65" s="12" customFormat="1" ht="22.9" customHeight="1">
      <c r="B180" s="177"/>
      <c r="C180" s="178"/>
      <c r="D180" s="179" t="s">
        <v>73</v>
      </c>
      <c r="E180" s="191" t="s">
        <v>131</v>
      </c>
      <c r="F180" s="191" t="s">
        <v>228</v>
      </c>
      <c r="G180" s="178"/>
      <c r="H180" s="178"/>
      <c r="I180" s="181"/>
      <c r="J180" s="192">
        <f>BK180</f>
        <v>0</v>
      </c>
      <c r="K180" s="178"/>
      <c r="L180" s="183"/>
      <c r="M180" s="184"/>
      <c r="N180" s="185"/>
      <c r="O180" s="185"/>
      <c r="P180" s="186">
        <f>SUM(P181:P191)</f>
        <v>0</v>
      </c>
      <c r="Q180" s="185"/>
      <c r="R180" s="186">
        <f>SUM(R181:R191)</f>
        <v>10.4940342</v>
      </c>
      <c r="S180" s="185"/>
      <c r="T180" s="187">
        <f>SUM(T181:T191)</f>
        <v>0</v>
      </c>
      <c r="AR180" s="188" t="s">
        <v>78</v>
      </c>
      <c r="AT180" s="189" t="s">
        <v>73</v>
      </c>
      <c r="AU180" s="189" t="s">
        <v>78</v>
      </c>
      <c r="AY180" s="188" t="s">
        <v>114</v>
      </c>
      <c r="BK180" s="190">
        <f>SUM(BK181:BK191)</f>
        <v>0</v>
      </c>
    </row>
    <row r="181" spans="1:65" s="2" customFormat="1" ht="23.45" customHeight="1">
      <c r="A181" s="33"/>
      <c r="B181" s="34"/>
      <c r="C181" s="193" t="s">
        <v>229</v>
      </c>
      <c r="D181" s="193" t="s">
        <v>117</v>
      </c>
      <c r="E181" s="194" t="s">
        <v>230</v>
      </c>
      <c r="F181" s="195" t="s">
        <v>231</v>
      </c>
      <c r="G181" s="196" t="s">
        <v>146</v>
      </c>
      <c r="H181" s="197">
        <v>12</v>
      </c>
      <c r="I181" s="198"/>
      <c r="J181" s="199">
        <f>ROUND(I181*H181,2)</f>
        <v>0</v>
      </c>
      <c r="K181" s="200"/>
      <c r="L181" s="38"/>
      <c r="M181" s="201" t="s">
        <v>1</v>
      </c>
      <c r="N181" s="202" t="s">
        <v>40</v>
      </c>
      <c r="O181" s="74"/>
      <c r="P181" s="203">
        <f>O181*H181</f>
        <v>0</v>
      </c>
      <c r="Q181" s="203">
        <v>0.37080000000000002</v>
      </c>
      <c r="R181" s="203">
        <f>Q181*H181</f>
        <v>4.4496000000000002</v>
      </c>
      <c r="S181" s="203">
        <v>0</v>
      </c>
      <c r="T181" s="204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205" t="s">
        <v>121</v>
      </c>
      <c r="AT181" s="205" t="s">
        <v>117</v>
      </c>
      <c r="AU181" s="205" t="s">
        <v>122</v>
      </c>
      <c r="AY181" s="16" t="s">
        <v>114</v>
      </c>
      <c r="BE181" s="206">
        <f>IF(N181="základná",J181,0)</f>
        <v>0</v>
      </c>
      <c r="BF181" s="206">
        <f>IF(N181="znížená",J181,0)</f>
        <v>0</v>
      </c>
      <c r="BG181" s="206">
        <f>IF(N181="zákl. prenesená",J181,0)</f>
        <v>0</v>
      </c>
      <c r="BH181" s="206">
        <f>IF(N181="zníž. prenesená",J181,0)</f>
        <v>0</v>
      </c>
      <c r="BI181" s="206">
        <f>IF(N181="nulová",J181,0)</f>
        <v>0</v>
      </c>
      <c r="BJ181" s="16" t="s">
        <v>122</v>
      </c>
      <c r="BK181" s="206">
        <f>ROUND(I181*H181,2)</f>
        <v>0</v>
      </c>
      <c r="BL181" s="16" t="s">
        <v>121</v>
      </c>
      <c r="BM181" s="205" t="s">
        <v>232</v>
      </c>
    </row>
    <row r="182" spans="1:65" s="13" customFormat="1" ht="11.25">
      <c r="B182" s="207"/>
      <c r="C182" s="208"/>
      <c r="D182" s="209" t="s">
        <v>124</v>
      </c>
      <c r="E182" s="210" t="s">
        <v>1</v>
      </c>
      <c r="F182" s="211" t="s">
        <v>163</v>
      </c>
      <c r="G182" s="208"/>
      <c r="H182" s="212">
        <v>12</v>
      </c>
      <c r="I182" s="213"/>
      <c r="J182" s="208"/>
      <c r="K182" s="208"/>
      <c r="L182" s="214"/>
      <c r="M182" s="215"/>
      <c r="N182" s="216"/>
      <c r="O182" s="216"/>
      <c r="P182" s="216"/>
      <c r="Q182" s="216"/>
      <c r="R182" s="216"/>
      <c r="S182" s="216"/>
      <c r="T182" s="217"/>
      <c r="AT182" s="218" t="s">
        <v>124</v>
      </c>
      <c r="AU182" s="218" t="s">
        <v>122</v>
      </c>
      <c r="AV182" s="13" t="s">
        <v>122</v>
      </c>
      <c r="AW182" s="13" t="s">
        <v>30</v>
      </c>
      <c r="AX182" s="13" t="s">
        <v>74</v>
      </c>
      <c r="AY182" s="218" t="s">
        <v>114</v>
      </c>
    </row>
    <row r="183" spans="1:65" s="14" customFormat="1" ht="11.25">
      <c r="B183" s="219"/>
      <c r="C183" s="220"/>
      <c r="D183" s="209" t="s">
        <v>124</v>
      </c>
      <c r="E183" s="221" t="s">
        <v>1</v>
      </c>
      <c r="F183" s="222" t="s">
        <v>126</v>
      </c>
      <c r="G183" s="220"/>
      <c r="H183" s="223">
        <v>12</v>
      </c>
      <c r="I183" s="224"/>
      <c r="J183" s="220"/>
      <c r="K183" s="220"/>
      <c r="L183" s="225"/>
      <c r="M183" s="226"/>
      <c r="N183" s="227"/>
      <c r="O183" s="227"/>
      <c r="P183" s="227"/>
      <c r="Q183" s="227"/>
      <c r="R183" s="227"/>
      <c r="S183" s="227"/>
      <c r="T183" s="228"/>
      <c r="AT183" s="229" t="s">
        <v>124</v>
      </c>
      <c r="AU183" s="229" t="s">
        <v>122</v>
      </c>
      <c r="AV183" s="14" t="s">
        <v>121</v>
      </c>
      <c r="AW183" s="14" t="s">
        <v>30</v>
      </c>
      <c r="AX183" s="14" t="s">
        <v>78</v>
      </c>
      <c r="AY183" s="229" t="s">
        <v>114</v>
      </c>
    </row>
    <row r="184" spans="1:65" s="2" customFormat="1" ht="31.9" customHeight="1">
      <c r="A184" s="33"/>
      <c r="B184" s="34"/>
      <c r="C184" s="193" t="s">
        <v>233</v>
      </c>
      <c r="D184" s="193" t="s">
        <v>117</v>
      </c>
      <c r="E184" s="194" t="s">
        <v>234</v>
      </c>
      <c r="F184" s="195" t="s">
        <v>235</v>
      </c>
      <c r="G184" s="196" t="s">
        <v>146</v>
      </c>
      <c r="H184" s="197">
        <v>12</v>
      </c>
      <c r="I184" s="198"/>
      <c r="J184" s="199">
        <f>ROUND(I184*H184,2)</f>
        <v>0</v>
      </c>
      <c r="K184" s="200"/>
      <c r="L184" s="38"/>
      <c r="M184" s="201" t="s">
        <v>1</v>
      </c>
      <c r="N184" s="202" t="s">
        <v>40</v>
      </c>
      <c r="O184" s="74"/>
      <c r="P184" s="203">
        <f>O184*H184</f>
        <v>0</v>
      </c>
      <c r="Q184" s="203">
        <v>0.2367456</v>
      </c>
      <c r="R184" s="203">
        <f>Q184*H184</f>
        <v>2.8409472</v>
      </c>
      <c r="S184" s="203">
        <v>0</v>
      </c>
      <c r="T184" s="204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205" t="s">
        <v>121</v>
      </c>
      <c r="AT184" s="205" t="s">
        <v>117</v>
      </c>
      <c r="AU184" s="205" t="s">
        <v>122</v>
      </c>
      <c r="AY184" s="16" t="s">
        <v>114</v>
      </c>
      <c r="BE184" s="206">
        <f>IF(N184="základná",J184,0)</f>
        <v>0</v>
      </c>
      <c r="BF184" s="206">
        <f>IF(N184="znížená",J184,0)</f>
        <v>0</v>
      </c>
      <c r="BG184" s="206">
        <f>IF(N184="zákl. prenesená",J184,0)</f>
        <v>0</v>
      </c>
      <c r="BH184" s="206">
        <f>IF(N184="zníž. prenesená",J184,0)</f>
        <v>0</v>
      </c>
      <c r="BI184" s="206">
        <f>IF(N184="nulová",J184,0)</f>
        <v>0</v>
      </c>
      <c r="BJ184" s="16" t="s">
        <v>122</v>
      </c>
      <c r="BK184" s="206">
        <f>ROUND(I184*H184,2)</f>
        <v>0</v>
      </c>
      <c r="BL184" s="16" t="s">
        <v>121</v>
      </c>
      <c r="BM184" s="205" t="s">
        <v>236</v>
      </c>
    </row>
    <row r="185" spans="1:65" s="2" customFormat="1" ht="31.9" customHeight="1">
      <c r="A185" s="33"/>
      <c r="B185" s="34"/>
      <c r="C185" s="193" t="s">
        <v>237</v>
      </c>
      <c r="D185" s="193" t="s">
        <v>117</v>
      </c>
      <c r="E185" s="194" t="s">
        <v>238</v>
      </c>
      <c r="F185" s="195" t="s">
        <v>239</v>
      </c>
      <c r="G185" s="196" t="s">
        <v>146</v>
      </c>
      <c r="H185" s="197">
        <v>12</v>
      </c>
      <c r="I185" s="198"/>
      <c r="J185" s="199">
        <f>ROUND(I185*H185,2)</f>
        <v>0</v>
      </c>
      <c r="K185" s="200"/>
      <c r="L185" s="38"/>
      <c r="M185" s="201" t="s">
        <v>1</v>
      </c>
      <c r="N185" s="202" t="s">
        <v>40</v>
      </c>
      <c r="O185" s="74"/>
      <c r="P185" s="203">
        <f>O185*H185</f>
        <v>0</v>
      </c>
      <c r="Q185" s="203">
        <v>6.5199999999999998E-3</v>
      </c>
      <c r="R185" s="203">
        <f>Q185*H185</f>
        <v>7.8240000000000004E-2</v>
      </c>
      <c r="S185" s="203">
        <v>0</v>
      </c>
      <c r="T185" s="204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205" t="s">
        <v>121</v>
      </c>
      <c r="AT185" s="205" t="s">
        <v>117</v>
      </c>
      <c r="AU185" s="205" t="s">
        <v>122</v>
      </c>
      <c r="AY185" s="16" t="s">
        <v>114</v>
      </c>
      <c r="BE185" s="206">
        <f>IF(N185="základná",J185,0)</f>
        <v>0</v>
      </c>
      <c r="BF185" s="206">
        <f>IF(N185="znížená",J185,0)</f>
        <v>0</v>
      </c>
      <c r="BG185" s="206">
        <f>IF(N185="zákl. prenesená",J185,0)</f>
        <v>0</v>
      </c>
      <c r="BH185" s="206">
        <f>IF(N185="zníž. prenesená",J185,0)</f>
        <v>0</v>
      </c>
      <c r="BI185" s="206">
        <f>IF(N185="nulová",J185,0)</f>
        <v>0</v>
      </c>
      <c r="BJ185" s="16" t="s">
        <v>122</v>
      </c>
      <c r="BK185" s="206">
        <f>ROUND(I185*H185,2)</f>
        <v>0</v>
      </c>
      <c r="BL185" s="16" t="s">
        <v>121</v>
      </c>
      <c r="BM185" s="205" t="s">
        <v>240</v>
      </c>
    </row>
    <row r="186" spans="1:65" s="2" customFormat="1" ht="31.9" customHeight="1">
      <c r="A186" s="33"/>
      <c r="B186" s="34"/>
      <c r="C186" s="193" t="s">
        <v>241</v>
      </c>
      <c r="D186" s="193" t="s">
        <v>117</v>
      </c>
      <c r="E186" s="194" t="s">
        <v>242</v>
      </c>
      <c r="F186" s="195" t="s">
        <v>243</v>
      </c>
      <c r="G186" s="196" t="s">
        <v>146</v>
      </c>
      <c r="H186" s="197">
        <v>32.700000000000003</v>
      </c>
      <c r="I186" s="198"/>
      <c r="J186" s="199">
        <f>ROUND(I186*H186,2)</f>
        <v>0</v>
      </c>
      <c r="K186" s="200"/>
      <c r="L186" s="38"/>
      <c r="M186" s="201" t="s">
        <v>1</v>
      </c>
      <c r="N186" s="202" t="s">
        <v>40</v>
      </c>
      <c r="O186" s="74"/>
      <c r="P186" s="203">
        <f>O186*H186</f>
        <v>0</v>
      </c>
      <c r="Q186" s="203">
        <v>4.0999999999999999E-4</v>
      </c>
      <c r="R186" s="203">
        <f>Q186*H186</f>
        <v>1.3407000000000001E-2</v>
      </c>
      <c r="S186" s="203">
        <v>0</v>
      </c>
      <c r="T186" s="204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205" t="s">
        <v>121</v>
      </c>
      <c r="AT186" s="205" t="s">
        <v>117</v>
      </c>
      <c r="AU186" s="205" t="s">
        <v>122</v>
      </c>
      <c r="AY186" s="16" t="s">
        <v>114</v>
      </c>
      <c r="BE186" s="206">
        <f>IF(N186="základná",J186,0)</f>
        <v>0</v>
      </c>
      <c r="BF186" s="206">
        <f>IF(N186="znížená",J186,0)</f>
        <v>0</v>
      </c>
      <c r="BG186" s="206">
        <f>IF(N186="zákl. prenesená",J186,0)</f>
        <v>0</v>
      </c>
      <c r="BH186" s="206">
        <f>IF(N186="zníž. prenesená",J186,0)</f>
        <v>0</v>
      </c>
      <c r="BI186" s="206">
        <f>IF(N186="nulová",J186,0)</f>
        <v>0</v>
      </c>
      <c r="BJ186" s="16" t="s">
        <v>122</v>
      </c>
      <c r="BK186" s="206">
        <f>ROUND(I186*H186,2)</f>
        <v>0</v>
      </c>
      <c r="BL186" s="16" t="s">
        <v>121</v>
      </c>
      <c r="BM186" s="205" t="s">
        <v>244</v>
      </c>
    </row>
    <row r="187" spans="1:65" s="13" customFormat="1" ht="11.25">
      <c r="B187" s="207"/>
      <c r="C187" s="208"/>
      <c r="D187" s="209" t="s">
        <v>124</v>
      </c>
      <c r="E187" s="210" t="s">
        <v>1</v>
      </c>
      <c r="F187" s="211" t="s">
        <v>163</v>
      </c>
      <c r="G187" s="208"/>
      <c r="H187" s="212">
        <v>12</v>
      </c>
      <c r="I187" s="213"/>
      <c r="J187" s="208"/>
      <c r="K187" s="208"/>
      <c r="L187" s="214"/>
      <c r="M187" s="215"/>
      <c r="N187" s="216"/>
      <c r="O187" s="216"/>
      <c r="P187" s="216"/>
      <c r="Q187" s="216"/>
      <c r="R187" s="216"/>
      <c r="S187" s="216"/>
      <c r="T187" s="217"/>
      <c r="AT187" s="218" t="s">
        <v>124</v>
      </c>
      <c r="AU187" s="218" t="s">
        <v>122</v>
      </c>
      <c r="AV187" s="13" t="s">
        <v>122</v>
      </c>
      <c r="AW187" s="13" t="s">
        <v>30</v>
      </c>
      <c r="AX187" s="13" t="s">
        <v>74</v>
      </c>
      <c r="AY187" s="218" t="s">
        <v>114</v>
      </c>
    </row>
    <row r="188" spans="1:65" s="13" customFormat="1" ht="11.25">
      <c r="B188" s="207"/>
      <c r="C188" s="208"/>
      <c r="D188" s="209" t="s">
        <v>124</v>
      </c>
      <c r="E188" s="210" t="s">
        <v>1</v>
      </c>
      <c r="F188" s="211" t="s">
        <v>245</v>
      </c>
      <c r="G188" s="208"/>
      <c r="H188" s="212">
        <v>20.7</v>
      </c>
      <c r="I188" s="213"/>
      <c r="J188" s="208"/>
      <c r="K188" s="208"/>
      <c r="L188" s="214"/>
      <c r="M188" s="215"/>
      <c r="N188" s="216"/>
      <c r="O188" s="216"/>
      <c r="P188" s="216"/>
      <c r="Q188" s="216"/>
      <c r="R188" s="216"/>
      <c r="S188" s="216"/>
      <c r="T188" s="217"/>
      <c r="AT188" s="218" t="s">
        <v>124</v>
      </c>
      <c r="AU188" s="218" t="s">
        <v>122</v>
      </c>
      <c r="AV188" s="13" t="s">
        <v>122</v>
      </c>
      <c r="AW188" s="13" t="s">
        <v>30</v>
      </c>
      <c r="AX188" s="13" t="s">
        <v>74</v>
      </c>
      <c r="AY188" s="218" t="s">
        <v>114</v>
      </c>
    </row>
    <row r="189" spans="1:65" s="14" customFormat="1" ht="11.25">
      <c r="B189" s="219"/>
      <c r="C189" s="220"/>
      <c r="D189" s="209" t="s">
        <v>124</v>
      </c>
      <c r="E189" s="221" t="s">
        <v>1</v>
      </c>
      <c r="F189" s="222" t="s">
        <v>126</v>
      </c>
      <c r="G189" s="220"/>
      <c r="H189" s="223">
        <v>32.700000000000003</v>
      </c>
      <c r="I189" s="224"/>
      <c r="J189" s="220"/>
      <c r="K189" s="220"/>
      <c r="L189" s="225"/>
      <c r="M189" s="226"/>
      <c r="N189" s="227"/>
      <c r="O189" s="227"/>
      <c r="P189" s="227"/>
      <c r="Q189" s="227"/>
      <c r="R189" s="227"/>
      <c r="S189" s="227"/>
      <c r="T189" s="228"/>
      <c r="AT189" s="229" t="s">
        <v>124</v>
      </c>
      <c r="AU189" s="229" t="s">
        <v>122</v>
      </c>
      <c r="AV189" s="14" t="s">
        <v>121</v>
      </c>
      <c r="AW189" s="14" t="s">
        <v>30</v>
      </c>
      <c r="AX189" s="14" t="s">
        <v>78</v>
      </c>
      <c r="AY189" s="229" t="s">
        <v>114</v>
      </c>
    </row>
    <row r="190" spans="1:65" s="2" customFormat="1" ht="31.9" customHeight="1">
      <c r="A190" s="33"/>
      <c r="B190" s="34"/>
      <c r="C190" s="193" t="s">
        <v>246</v>
      </c>
      <c r="D190" s="193" t="s">
        <v>117</v>
      </c>
      <c r="E190" s="194" t="s">
        <v>247</v>
      </c>
      <c r="F190" s="195" t="s">
        <v>248</v>
      </c>
      <c r="G190" s="196" t="s">
        <v>146</v>
      </c>
      <c r="H190" s="197">
        <v>12</v>
      </c>
      <c r="I190" s="198"/>
      <c r="J190" s="199">
        <f>ROUND(I190*H190,2)</f>
        <v>0</v>
      </c>
      <c r="K190" s="200"/>
      <c r="L190" s="38"/>
      <c r="M190" s="201" t="s">
        <v>1</v>
      </c>
      <c r="N190" s="202" t="s">
        <v>40</v>
      </c>
      <c r="O190" s="74"/>
      <c r="P190" s="203">
        <f>O190*H190</f>
        <v>0</v>
      </c>
      <c r="Q190" s="203">
        <v>0.10373</v>
      </c>
      <c r="R190" s="203">
        <f>Q190*H190</f>
        <v>1.2447600000000001</v>
      </c>
      <c r="S190" s="203">
        <v>0</v>
      </c>
      <c r="T190" s="204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205" t="s">
        <v>121</v>
      </c>
      <c r="AT190" s="205" t="s">
        <v>117</v>
      </c>
      <c r="AU190" s="205" t="s">
        <v>122</v>
      </c>
      <c r="AY190" s="16" t="s">
        <v>114</v>
      </c>
      <c r="BE190" s="206">
        <f>IF(N190="základná",J190,0)</f>
        <v>0</v>
      </c>
      <c r="BF190" s="206">
        <f>IF(N190="znížená",J190,0)</f>
        <v>0</v>
      </c>
      <c r="BG190" s="206">
        <f>IF(N190="zákl. prenesená",J190,0)</f>
        <v>0</v>
      </c>
      <c r="BH190" s="206">
        <f>IF(N190="zníž. prenesená",J190,0)</f>
        <v>0</v>
      </c>
      <c r="BI190" s="206">
        <f>IF(N190="nulová",J190,0)</f>
        <v>0</v>
      </c>
      <c r="BJ190" s="16" t="s">
        <v>122</v>
      </c>
      <c r="BK190" s="206">
        <f>ROUND(I190*H190,2)</f>
        <v>0</v>
      </c>
      <c r="BL190" s="16" t="s">
        <v>121</v>
      </c>
      <c r="BM190" s="205" t="s">
        <v>249</v>
      </c>
    </row>
    <row r="191" spans="1:65" s="2" customFormat="1" ht="36.75" customHeight="1">
      <c r="A191" s="33"/>
      <c r="B191" s="34"/>
      <c r="C191" s="193" t="s">
        <v>250</v>
      </c>
      <c r="D191" s="193" t="s">
        <v>117</v>
      </c>
      <c r="E191" s="194" t="s">
        <v>251</v>
      </c>
      <c r="F191" s="195" t="s">
        <v>252</v>
      </c>
      <c r="G191" s="196" t="s">
        <v>146</v>
      </c>
      <c r="H191" s="197">
        <v>12</v>
      </c>
      <c r="I191" s="198"/>
      <c r="J191" s="199">
        <f>ROUND(I191*H191,2)</f>
        <v>0</v>
      </c>
      <c r="K191" s="200"/>
      <c r="L191" s="38"/>
      <c r="M191" s="201" t="s">
        <v>1</v>
      </c>
      <c r="N191" s="202" t="s">
        <v>40</v>
      </c>
      <c r="O191" s="74"/>
      <c r="P191" s="203">
        <f>O191*H191</f>
        <v>0</v>
      </c>
      <c r="Q191" s="203">
        <v>0.15559000000000001</v>
      </c>
      <c r="R191" s="203">
        <f>Q191*H191</f>
        <v>1.8670800000000001</v>
      </c>
      <c r="S191" s="203">
        <v>0</v>
      </c>
      <c r="T191" s="204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205" t="s">
        <v>121</v>
      </c>
      <c r="AT191" s="205" t="s">
        <v>117</v>
      </c>
      <c r="AU191" s="205" t="s">
        <v>122</v>
      </c>
      <c r="AY191" s="16" t="s">
        <v>114</v>
      </c>
      <c r="BE191" s="206">
        <f>IF(N191="základná",J191,0)</f>
        <v>0</v>
      </c>
      <c r="BF191" s="206">
        <f>IF(N191="znížená",J191,0)</f>
        <v>0</v>
      </c>
      <c r="BG191" s="206">
        <f>IF(N191="zákl. prenesená",J191,0)</f>
        <v>0</v>
      </c>
      <c r="BH191" s="206">
        <f>IF(N191="zníž. prenesená",J191,0)</f>
        <v>0</v>
      </c>
      <c r="BI191" s="206">
        <f>IF(N191="nulová",J191,0)</f>
        <v>0</v>
      </c>
      <c r="BJ191" s="16" t="s">
        <v>122</v>
      </c>
      <c r="BK191" s="206">
        <f>ROUND(I191*H191,2)</f>
        <v>0</v>
      </c>
      <c r="BL191" s="16" t="s">
        <v>121</v>
      </c>
      <c r="BM191" s="205" t="s">
        <v>253</v>
      </c>
    </row>
    <row r="192" spans="1:65" s="12" customFormat="1" ht="22.9" customHeight="1">
      <c r="B192" s="177"/>
      <c r="C192" s="178"/>
      <c r="D192" s="179" t="s">
        <v>73</v>
      </c>
      <c r="E192" s="191" t="s">
        <v>149</v>
      </c>
      <c r="F192" s="191" t="s">
        <v>254</v>
      </c>
      <c r="G192" s="178"/>
      <c r="H192" s="178"/>
      <c r="I192" s="181"/>
      <c r="J192" s="192">
        <f>BK192</f>
        <v>0</v>
      </c>
      <c r="K192" s="178"/>
      <c r="L192" s="183"/>
      <c r="M192" s="184"/>
      <c r="N192" s="185"/>
      <c r="O192" s="185"/>
      <c r="P192" s="186">
        <f>SUM(P193:P211)</f>
        <v>0</v>
      </c>
      <c r="Q192" s="185"/>
      <c r="R192" s="186">
        <f>SUM(R193:R211)</f>
        <v>10.6010250235</v>
      </c>
      <c r="S192" s="185"/>
      <c r="T192" s="187">
        <f>SUM(T193:T211)</f>
        <v>30.678599999999996</v>
      </c>
      <c r="AR192" s="188" t="s">
        <v>78</v>
      </c>
      <c r="AT192" s="189" t="s">
        <v>73</v>
      </c>
      <c r="AU192" s="189" t="s">
        <v>78</v>
      </c>
      <c r="AY192" s="188" t="s">
        <v>114</v>
      </c>
      <c r="BK192" s="190">
        <f>SUM(BK193:BK211)</f>
        <v>0</v>
      </c>
    </row>
    <row r="193" spans="1:65" s="2" customFormat="1" ht="36.75" customHeight="1">
      <c r="A193" s="33"/>
      <c r="B193" s="34"/>
      <c r="C193" s="193" t="s">
        <v>255</v>
      </c>
      <c r="D193" s="193" t="s">
        <v>117</v>
      </c>
      <c r="E193" s="194" t="s">
        <v>256</v>
      </c>
      <c r="F193" s="195" t="s">
        <v>257</v>
      </c>
      <c r="G193" s="196" t="s">
        <v>194</v>
      </c>
      <c r="H193" s="197">
        <v>9.5950000000000006</v>
      </c>
      <c r="I193" s="198"/>
      <c r="J193" s="199">
        <f>ROUND(I193*H193,2)</f>
        <v>0</v>
      </c>
      <c r="K193" s="200"/>
      <c r="L193" s="38"/>
      <c r="M193" s="201" t="s">
        <v>1</v>
      </c>
      <c r="N193" s="202" t="s">
        <v>40</v>
      </c>
      <c r="O193" s="74"/>
      <c r="P193" s="203">
        <f>O193*H193</f>
        <v>0</v>
      </c>
      <c r="Q193" s="203">
        <v>9.9252000000000007E-2</v>
      </c>
      <c r="R193" s="203">
        <f>Q193*H193</f>
        <v>0.95232294000000017</v>
      </c>
      <c r="S193" s="203">
        <v>0</v>
      </c>
      <c r="T193" s="204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205" t="s">
        <v>121</v>
      </c>
      <c r="AT193" s="205" t="s">
        <v>117</v>
      </c>
      <c r="AU193" s="205" t="s">
        <v>122</v>
      </c>
      <c r="AY193" s="16" t="s">
        <v>114</v>
      </c>
      <c r="BE193" s="206">
        <f>IF(N193="základná",J193,0)</f>
        <v>0</v>
      </c>
      <c r="BF193" s="206">
        <f>IF(N193="znížená",J193,0)</f>
        <v>0</v>
      </c>
      <c r="BG193" s="206">
        <f>IF(N193="zákl. prenesená",J193,0)</f>
        <v>0</v>
      </c>
      <c r="BH193" s="206">
        <f>IF(N193="zníž. prenesená",J193,0)</f>
        <v>0</v>
      </c>
      <c r="BI193" s="206">
        <f>IF(N193="nulová",J193,0)</f>
        <v>0</v>
      </c>
      <c r="BJ193" s="16" t="s">
        <v>122</v>
      </c>
      <c r="BK193" s="206">
        <f>ROUND(I193*H193,2)</f>
        <v>0</v>
      </c>
      <c r="BL193" s="16" t="s">
        <v>121</v>
      </c>
      <c r="BM193" s="205" t="s">
        <v>258</v>
      </c>
    </row>
    <row r="194" spans="1:65" s="13" customFormat="1" ht="11.25">
      <c r="B194" s="207"/>
      <c r="C194" s="208"/>
      <c r="D194" s="209" t="s">
        <v>124</v>
      </c>
      <c r="E194" s="210" t="s">
        <v>1</v>
      </c>
      <c r="F194" s="211" t="s">
        <v>259</v>
      </c>
      <c r="G194" s="208"/>
      <c r="H194" s="212">
        <v>9.5950000000000006</v>
      </c>
      <c r="I194" s="213"/>
      <c r="J194" s="208"/>
      <c r="K194" s="208"/>
      <c r="L194" s="214"/>
      <c r="M194" s="215"/>
      <c r="N194" s="216"/>
      <c r="O194" s="216"/>
      <c r="P194" s="216"/>
      <c r="Q194" s="216"/>
      <c r="R194" s="216"/>
      <c r="S194" s="216"/>
      <c r="T194" s="217"/>
      <c r="AT194" s="218" t="s">
        <v>124</v>
      </c>
      <c r="AU194" s="218" t="s">
        <v>122</v>
      </c>
      <c r="AV194" s="13" t="s">
        <v>122</v>
      </c>
      <c r="AW194" s="13" t="s">
        <v>30</v>
      </c>
      <c r="AX194" s="13" t="s">
        <v>74</v>
      </c>
      <c r="AY194" s="218" t="s">
        <v>114</v>
      </c>
    </row>
    <row r="195" spans="1:65" s="14" customFormat="1" ht="11.25">
      <c r="B195" s="219"/>
      <c r="C195" s="220"/>
      <c r="D195" s="209" t="s">
        <v>124</v>
      </c>
      <c r="E195" s="221" t="s">
        <v>1</v>
      </c>
      <c r="F195" s="222" t="s">
        <v>126</v>
      </c>
      <c r="G195" s="220"/>
      <c r="H195" s="223">
        <v>9.5950000000000006</v>
      </c>
      <c r="I195" s="224"/>
      <c r="J195" s="220"/>
      <c r="K195" s="220"/>
      <c r="L195" s="225"/>
      <c r="M195" s="226"/>
      <c r="N195" s="227"/>
      <c r="O195" s="227"/>
      <c r="P195" s="227"/>
      <c r="Q195" s="227"/>
      <c r="R195" s="227"/>
      <c r="S195" s="227"/>
      <c r="T195" s="228"/>
      <c r="AT195" s="229" t="s">
        <v>124</v>
      </c>
      <c r="AU195" s="229" t="s">
        <v>122</v>
      </c>
      <c r="AV195" s="14" t="s">
        <v>121</v>
      </c>
      <c r="AW195" s="14" t="s">
        <v>30</v>
      </c>
      <c r="AX195" s="14" t="s">
        <v>78</v>
      </c>
      <c r="AY195" s="229" t="s">
        <v>114</v>
      </c>
    </row>
    <row r="196" spans="1:65" s="2" customFormat="1" ht="21" customHeight="1">
      <c r="A196" s="33"/>
      <c r="B196" s="34"/>
      <c r="C196" s="230" t="s">
        <v>260</v>
      </c>
      <c r="D196" s="230" t="s">
        <v>178</v>
      </c>
      <c r="E196" s="231" t="s">
        <v>261</v>
      </c>
      <c r="F196" s="232" t="s">
        <v>262</v>
      </c>
      <c r="G196" s="233" t="s">
        <v>181</v>
      </c>
      <c r="H196" s="234">
        <v>9.6910000000000007</v>
      </c>
      <c r="I196" s="235"/>
      <c r="J196" s="236">
        <f>ROUND(I196*H196,2)</f>
        <v>0</v>
      </c>
      <c r="K196" s="237"/>
      <c r="L196" s="238"/>
      <c r="M196" s="239" t="s">
        <v>1</v>
      </c>
      <c r="N196" s="240" t="s">
        <v>40</v>
      </c>
      <c r="O196" s="74"/>
      <c r="P196" s="203">
        <f>O196*H196</f>
        <v>0</v>
      </c>
      <c r="Q196" s="203">
        <v>2.35E-2</v>
      </c>
      <c r="R196" s="203">
        <f>Q196*H196</f>
        <v>0.22773850000000001</v>
      </c>
      <c r="S196" s="203">
        <v>0</v>
      </c>
      <c r="T196" s="204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205" t="s">
        <v>143</v>
      </c>
      <c r="AT196" s="205" t="s">
        <v>178</v>
      </c>
      <c r="AU196" s="205" t="s">
        <v>122</v>
      </c>
      <c r="AY196" s="16" t="s">
        <v>114</v>
      </c>
      <c r="BE196" s="206">
        <f>IF(N196="základná",J196,0)</f>
        <v>0</v>
      </c>
      <c r="BF196" s="206">
        <f>IF(N196="znížená",J196,0)</f>
        <v>0</v>
      </c>
      <c r="BG196" s="206">
        <f>IF(N196="zákl. prenesená",J196,0)</f>
        <v>0</v>
      </c>
      <c r="BH196" s="206">
        <f>IF(N196="zníž. prenesená",J196,0)</f>
        <v>0</v>
      </c>
      <c r="BI196" s="206">
        <f>IF(N196="nulová",J196,0)</f>
        <v>0</v>
      </c>
      <c r="BJ196" s="16" t="s">
        <v>122</v>
      </c>
      <c r="BK196" s="206">
        <f>ROUND(I196*H196,2)</f>
        <v>0</v>
      </c>
      <c r="BL196" s="16" t="s">
        <v>121</v>
      </c>
      <c r="BM196" s="205" t="s">
        <v>263</v>
      </c>
    </row>
    <row r="197" spans="1:65" s="13" customFormat="1" ht="11.25">
      <c r="B197" s="207"/>
      <c r="C197" s="208"/>
      <c r="D197" s="209" t="s">
        <v>124</v>
      </c>
      <c r="E197" s="208"/>
      <c r="F197" s="211" t="s">
        <v>264</v>
      </c>
      <c r="G197" s="208"/>
      <c r="H197" s="212">
        <v>9.6910000000000007</v>
      </c>
      <c r="I197" s="213"/>
      <c r="J197" s="208"/>
      <c r="K197" s="208"/>
      <c r="L197" s="214"/>
      <c r="M197" s="215"/>
      <c r="N197" s="216"/>
      <c r="O197" s="216"/>
      <c r="P197" s="216"/>
      <c r="Q197" s="216"/>
      <c r="R197" s="216"/>
      <c r="S197" s="216"/>
      <c r="T197" s="217"/>
      <c r="AT197" s="218" t="s">
        <v>124</v>
      </c>
      <c r="AU197" s="218" t="s">
        <v>122</v>
      </c>
      <c r="AV197" s="13" t="s">
        <v>122</v>
      </c>
      <c r="AW197" s="13" t="s">
        <v>4</v>
      </c>
      <c r="AX197" s="13" t="s">
        <v>78</v>
      </c>
      <c r="AY197" s="218" t="s">
        <v>114</v>
      </c>
    </row>
    <row r="198" spans="1:65" s="2" customFormat="1" ht="31.9" customHeight="1">
      <c r="A198" s="33"/>
      <c r="B198" s="34"/>
      <c r="C198" s="193" t="s">
        <v>265</v>
      </c>
      <c r="D198" s="193" t="s">
        <v>117</v>
      </c>
      <c r="E198" s="194" t="s">
        <v>266</v>
      </c>
      <c r="F198" s="195" t="s">
        <v>267</v>
      </c>
      <c r="G198" s="196" t="s">
        <v>120</v>
      </c>
      <c r="H198" s="197">
        <v>4.2530000000000001</v>
      </c>
      <c r="I198" s="198"/>
      <c r="J198" s="199">
        <f>ROUND(I198*H198,2)</f>
        <v>0</v>
      </c>
      <c r="K198" s="200"/>
      <c r="L198" s="38"/>
      <c r="M198" s="201" t="s">
        <v>1</v>
      </c>
      <c r="N198" s="202" t="s">
        <v>40</v>
      </c>
      <c r="O198" s="74"/>
      <c r="P198" s="203">
        <f>O198*H198</f>
        <v>0</v>
      </c>
      <c r="Q198" s="203">
        <v>2.2151320000000001</v>
      </c>
      <c r="R198" s="203">
        <f>Q198*H198</f>
        <v>9.4209563960000011</v>
      </c>
      <c r="S198" s="203">
        <v>0</v>
      </c>
      <c r="T198" s="204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205" t="s">
        <v>121</v>
      </c>
      <c r="AT198" s="205" t="s">
        <v>117</v>
      </c>
      <c r="AU198" s="205" t="s">
        <v>122</v>
      </c>
      <c r="AY198" s="16" t="s">
        <v>114</v>
      </c>
      <c r="BE198" s="206">
        <f>IF(N198="základná",J198,0)</f>
        <v>0</v>
      </c>
      <c r="BF198" s="206">
        <f>IF(N198="znížená",J198,0)</f>
        <v>0</v>
      </c>
      <c r="BG198" s="206">
        <f>IF(N198="zákl. prenesená",J198,0)</f>
        <v>0</v>
      </c>
      <c r="BH198" s="206">
        <f>IF(N198="zníž. prenesená",J198,0)</f>
        <v>0</v>
      </c>
      <c r="BI198" s="206">
        <f>IF(N198="nulová",J198,0)</f>
        <v>0</v>
      </c>
      <c r="BJ198" s="16" t="s">
        <v>122</v>
      </c>
      <c r="BK198" s="206">
        <f>ROUND(I198*H198,2)</f>
        <v>0</v>
      </c>
      <c r="BL198" s="16" t="s">
        <v>121</v>
      </c>
      <c r="BM198" s="205" t="s">
        <v>268</v>
      </c>
    </row>
    <row r="199" spans="1:65" s="13" customFormat="1" ht="11.25">
      <c r="B199" s="207"/>
      <c r="C199" s="208"/>
      <c r="D199" s="209" t="s">
        <v>124</v>
      </c>
      <c r="E199" s="210" t="s">
        <v>1</v>
      </c>
      <c r="F199" s="211" t="s">
        <v>269</v>
      </c>
      <c r="G199" s="208"/>
      <c r="H199" s="212">
        <v>4.2530000000000001</v>
      </c>
      <c r="I199" s="213"/>
      <c r="J199" s="208"/>
      <c r="K199" s="208"/>
      <c r="L199" s="214"/>
      <c r="M199" s="215"/>
      <c r="N199" s="216"/>
      <c r="O199" s="216"/>
      <c r="P199" s="216"/>
      <c r="Q199" s="216"/>
      <c r="R199" s="216"/>
      <c r="S199" s="216"/>
      <c r="T199" s="217"/>
      <c r="AT199" s="218" t="s">
        <v>124</v>
      </c>
      <c r="AU199" s="218" t="s">
        <v>122</v>
      </c>
      <c r="AV199" s="13" t="s">
        <v>122</v>
      </c>
      <c r="AW199" s="13" t="s">
        <v>30</v>
      </c>
      <c r="AX199" s="13" t="s">
        <v>78</v>
      </c>
      <c r="AY199" s="218" t="s">
        <v>114</v>
      </c>
    </row>
    <row r="200" spans="1:65" s="2" customFormat="1" ht="23.45" customHeight="1">
      <c r="A200" s="33"/>
      <c r="B200" s="34"/>
      <c r="C200" s="193" t="s">
        <v>270</v>
      </c>
      <c r="D200" s="193" t="s">
        <v>117</v>
      </c>
      <c r="E200" s="194" t="s">
        <v>271</v>
      </c>
      <c r="F200" s="195" t="s">
        <v>272</v>
      </c>
      <c r="G200" s="196" t="s">
        <v>194</v>
      </c>
      <c r="H200" s="197">
        <v>28.75</v>
      </c>
      <c r="I200" s="198"/>
      <c r="J200" s="199">
        <f>ROUND(I200*H200,2)</f>
        <v>0</v>
      </c>
      <c r="K200" s="200"/>
      <c r="L200" s="38"/>
      <c r="M200" s="201" t="s">
        <v>1</v>
      </c>
      <c r="N200" s="202" t="s">
        <v>40</v>
      </c>
      <c r="O200" s="74"/>
      <c r="P200" s="203">
        <f>O200*H200</f>
        <v>0</v>
      </c>
      <c r="Q200" s="203">
        <v>2.4999999999999999E-7</v>
      </c>
      <c r="R200" s="203">
        <f>Q200*H200</f>
        <v>7.1874999999999994E-6</v>
      </c>
      <c r="S200" s="203">
        <v>0</v>
      </c>
      <c r="T200" s="204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205" t="s">
        <v>121</v>
      </c>
      <c r="AT200" s="205" t="s">
        <v>117</v>
      </c>
      <c r="AU200" s="205" t="s">
        <v>122</v>
      </c>
      <c r="AY200" s="16" t="s">
        <v>114</v>
      </c>
      <c r="BE200" s="206">
        <f>IF(N200="základná",J200,0)</f>
        <v>0</v>
      </c>
      <c r="BF200" s="206">
        <f>IF(N200="znížená",J200,0)</f>
        <v>0</v>
      </c>
      <c r="BG200" s="206">
        <f>IF(N200="zákl. prenesená",J200,0)</f>
        <v>0</v>
      </c>
      <c r="BH200" s="206">
        <f>IF(N200="zníž. prenesená",J200,0)</f>
        <v>0</v>
      </c>
      <c r="BI200" s="206">
        <f>IF(N200="nulová",J200,0)</f>
        <v>0</v>
      </c>
      <c r="BJ200" s="16" t="s">
        <v>122</v>
      </c>
      <c r="BK200" s="206">
        <f>ROUND(I200*H200,2)</f>
        <v>0</v>
      </c>
      <c r="BL200" s="16" t="s">
        <v>121</v>
      </c>
      <c r="BM200" s="205" t="s">
        <v>273</v>
      </c>
    </row>
    <row r="201" spans="1:65" s="13" customFormat="1" ht="11.25">
      <c r="B201" s="207"/>
      <c r="C201" s="208"/>
      <c r="D201" s="209" t="s">
        <v>124</v>
      </c>
      <c r="E201" s="210" t="s">
        <v>1</v>
      </c>
      <c r="F201" s="211" t="s">
        <v>274</v>
      </c>
      <c r="G201" s="208"/>
      <c r="H201" s="212">
        <v>28.75</v>
      </c>
      <c r="I201" s="213"/>
      <c r="J201" s="208"/>
      <c r="K201" s="208"/>
      <c r="L201" s="214"/>
      <c r="M201" s="215"/>
      <c r="N201" s="216"/>
      <c r="O201" s="216"/>
      <c r="P201" s="216"/>
      <c r="Q201" s="216"/>
      <c r="R201" s="216"/>
      <c r="S201" s="216"/>
      <c r="T201" s="217"/>
      <c r="AT201" s="218" t="s">
        <v>124</v>
      </c>
      <c r="AU201" s="218" t="s">
        <v>122</v>
      </c>
      <c r="AV201" s="13" t="s">
        <v>122</v>
      </c>
      <c r="AW201" s="13" t="s">
        <v>30</v>
      </c>
      <c r="AX201" s="13" t="s">
        <v>78</v>
      </c>
      <c r="AY201" s="218" t="s">
        <v>114</v>
      </c>
    </row>
    <row r="202" spans="1:65" s="2" customFormat="1" ht="36.75" customHeight="1">
      <c r="A202" s="33"/>
      <c r="B202" s="34"/>
      <c r="C202" s="193" t="s">
        <v>275</v>
      </c>
      <c r="D202" s="193" t="s">
        <v>117</v>
      </c>
      <c r="E202" s="194" t="s">
        <v>276</v>
      </c>
      <c r="F202" s="195" t="s">
        <v>277</v>
      </c>
      <c r="G202" s="196" t="s">
        <v>120</v>
      </c>
      <c r="H202" s="197">
        <v>9.1999999999999993</v>
      </c>
      <c r="I202" s="198"/>
      <c r="J202" s="199">
        <f>ROUND(I202*H202,2)</f>
        <v>0</v>
      </c>
      <c r="K202" s="200"/>
      <c r="L202" s="38"/>
      <c r="M202" s="201" t="s">
        <v>1</v>
      </c>
      <c r="N202" s="202" t="s">
        <v>40</v>
      </c>
      <c r="O202" s="74"/>
      <c r="P202" s="203">
        <f>O202*H202</f>
        <v>0</v>
      </c>
      <c r="Q202" s="203">
        <v>0</v>
      </c>
      <c r="R202" s="203">
        <f>Q202*H202</f>
        <v>0</v>
      </c>
      <c r="S202" s="203">
        <v>2.2000000000000002</v>
      </c>
      <c r="T202" s="204">
        <f>S202*H202</f>
        <v>20.239999999999998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205" t="s">
        <v>121</v>
      </c>
      <c r="AT202" s="205" t="s">
        <v>117</v>
      </c>
      <c r="AU202" s="205" t="s">
        <v>122</v>
      </c>
      <c r="AY202" s="16" t="s">
        <v>114</v>
      </c>
      <c r="BE202" s="206">
        <f>IF(N202="základná",J202,0)</f>
        <v>0</v>
      </c>
      <c r="BF202" s="206">
        <f>IF(N202="znížená",J202,0)</f>
        <v>0</v>
      </c>
      <c r="BG202" s="206">
        <f>IF(N202="zákl. prenesená",J202,0)</f>
        <v>0</v>
      </c>
      <c r="BH202" s="206">
        <f>IF(N202="zníž. prenesená",J202,0)</f>
        <v>0</v>
      </c>
      <c r="BI202" s="206">
        <f>IF(N202="nulová",J202,0)</f>
        <v>0</v>
      </c>
      <c r="BJ202" s="16" t="s">
        <v>122</v>
      </c>
      <c r="BK202" s="206">
        <f>ROUND(I202*H202,2)</f>
        <v>0</v>
      </c>
      <c r="BL202" s="16" t="s">
        <v>121</v>
      </c>
      <c r="BM202" s="205" t="s">
        <v>278</v>
      </c>
    </row>
    <row r="203" spans="1:65" s="13" customFormat="1" ht="11.25">
      <c r="B203" s="207"/>
      <c r="C203" s="208"/>
      <c r="D203" s="209" t="s">
        <v>124</v>
      </c>
      <c r="E203" s="210" t="s">
        <v>1</v>
      </c>
      <c r="F203" s="211" t="s">
        <v>279</v>
      </c>
      <c r="G203" s="208"/>
      <c r="H203" s="212">
        <v>9.1999999999999993</v>
      </c>
      <c r="I203" s="213"/>
      <c r="J203" s="208"/>
      <c r="K203" s="208"/>
      <c r="L203" s="214"/>
      <c r="M203" s="215"/>
      <c r="N203" s="216"/>
      <c r="O203" s="216"/>
      <c r="P203" s="216"/>
      <c r="Q203" s="216"/>
      <c r="R203" s="216"/>
      <c r="S203" s="216"/>
      <c r="T203" s="217"/>
      <c r="AT203" s="218" t="s">
        <v>124</v>
      </c>
      <c r="AU203" s="218" t="s">
        <v>122</v>
      </c>
      <c r="AV203" s="13" t="s">
        <v>122</v>
      </c>
      <c r="AW203" s="13" t="s">
        <v>30</v>
      </c>
      <c r="AX203" s="13" t="s">
        <v>78</v>
      </c>
      <c r="AY203" s="218" t="s">
        <v>114</v>
      </c>
    </row>
    <row r="204" spans="1:65" s="2" customFormat="1" ht="21" customHeight="1">
      <c r="A204" s="33"/>
      <c r="B204" s="34"/>
      <c r="C204" s="193" t="s">
        <v>280</v>
      </c>
      <c r="D204" s="193" t="s">
        <v>117</v>
      </c>
      <c r="E204" s="194" t="s">
        <v>281</v>
      </c>
      <c r="F204" s="195" t="s">
        <v>282</v>
      </c>
      <c r="G204" s="196" t="s">
        <v>120</v>
      </c>
      <c r="H204" s="197">
        <v>0.17699999999999999</v>
      </c>
      <c r="I204" s="198"/>
      <c r="J204" s="199">
        <f>ROUND(I204*H204,2)</f>
        <v>0</v>
      </c>
      <c r="K204" s="200"/>
      <c r="L204" s="38"/>
      <c r="M204" s="201" t="s">
        <v>1</v>
      </c>
      <c r="N204" s="202" t="s">
        <v>40</v>
      </c>
      <c r="O204" s="74"/>
      <c r="P204" s="203">
        <f>O204*H204</f>
        <v>0</v>
      </c>
      <c r="Q204" s="203">
        <v>0</v>
      </c>
      <c r="R204" s="203">
        <f>Q204*H204</f>
        <v>0</v>
      </c>
      <c r="S204" s="203">
        <v>1.8</v>
      </c>
      <c r="T204" s="204">
        <f>S204*H204</f>
        <v>0.31859999999999999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205" t="s">
        <v>121</v>
      </c>
      <c r="AT204" s="205" t="s">
        <v>117</v>
      </c>
      <c r="AU204" s="205" t="s">
        <v>122</v>
      </c>
      <c r="AY204" s="16" t="s">
        <v>114</v>
      </c>
      <c r="BE204" s="206">
        <f>IF(N204="základná",J204,0)</f>
        <v>0</v>
      </c>
      <c r="BF204" s="206">
        <f>IF(N204="znížená",J204,0)</f>
        <v>0</v>
      </c>
      <c r="BG204" s="206">
        <f>IF(N204="zákl. prenesená",J204,0)</f>
        <v>0</v>
      </c>
      <c r="BH204" s="206">
        <f>IF(N204="zníž. prenesená",J204,0)</f>
        <v>0</v>
      </c>
      <c r="BI204" s="206">
        <f>IF(N204="nulová",J204,0)</f>
        <v>0</v>
      </c>
      <c r="BJ204" s="16" t="s">
        <v>122</v>
      </c>
      <c r="BK204" s="206">
        <f>ROUND(I204*H204,2)</f>
        <v>0</v>
      </c>
      <c r="BL204" s="16" t="s">
        <v>121</v>
      </c>
      <c r="BM204" s="205" t="s">
        <v>283</v>
      </c>
    </row>
    <row r="205" spans="1:65" s="13" customFormat="1" ht="11.25">
      <c r="B205" s="207"/>
      <c r="C205" s="208"/>
      <c r="D205" s="209" t="s">
        <v>124</v>
      </c>
      <c r="E205" s="210" t="s">
        <v>1</v>
      </c>
      <c r="F205" s="211" t="s">
        <v>284</v>
      </c>
      <c r="G205" s="208"/>
      <c r="H205" s="212">
        <v>0.17699999999999999</v>
      </c>
      <c r="I205" s="213"/>
      <c r="J205" s="208"/>
      <c r="K205" s="208"/>
      <c r="L205" s="214"/>
      <c r="M205" s="215"/>
      <c r="N205" s="216"/>
      <c r="O205" s="216"/>
      <c r="P205" s="216"/>
      <c r="Q205" s="216"/>
      <c r="R205" s="216"/>
      <c r="S205" s="216"/>
      <c r="T205" s="217"/>
      <c r="AT205" s="218" t="s">
        <v>124</v>
      </c>
      <c r="AU205" s="218" t="s">
        <v>122</v>
      </c>
      <c r="AV205" s="13" t="s">
        <v>122</v>
      </c>
      <c r="AW205" s="13" t="s">
        <v>30</v>
      </c>
      <c r="AX205" s="13" t="s">
        <v>78</v>
      </c>
      <c r="AY205" s="218" t="s">
        <v>114</v>
      </c>
    </row>
    <row r="206" spans="1:65" s="2" customFormat="1" ht="23.45" customHeight="1">
      <c r="A206" s="33"/>
      <c r="B206" s="34"/>
      <c r="C206" s="193" t="s">
        <v>285</v>
      </c>
      <c r="D206" s="193" t="s">
        <v>117</v>
      </c>
      <c r="E206" s="194" t="s">
        <v>286</v>
      </c>
      <c r="F206" s="195" t="s">
        <v>287</v>
      </c>
      <c r="G206" s="196" t="s">
        <v>120</v>
      </c>
      <c r="H206" s="197">
        <v>4.5999999999999996</v>
      </c>
      <c r="I206" s="198"/>
      <c r="J206" s="199">
        <f>ROUND(I206*H206,2)</f>
        <v>0</v>
      </c>
      <c r="K206" s="200"/>
      <c r="L206" s="38"/>
      <c r="M206" s="201" t="s">
        <v>1</v>
      </c>
      <c r="N206" s="202" t="s">
        <v>40</v>
      </c>
      <c r="O206" s="74"/>
      <c r="P206" s="203">
        <f>O206*H206</f>
        <v>0</v>
      </c>
      <c r="Q206" s="203">
        <v>0</v>
      </c>
      <c r="R206" s="203">
        <f>Q206*H206</f>
        <v>0</v>
      </c>
      <c r="S206" s="203">
        <v>2.2000000000000002</v>
      </c>
      <c r="T206" s="204">
        <f>S206*H206</f>
        <v>10.119999999999999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205" t="s">
        <v>121</v>
      </c>
      <c r="AT206" s="205" t="s">
        <v>117</v>
      </c>
      <c r="AU206" s="205" t="s">
        <v>122</v>
      </c>
      <c r="AY206" s="16" t="s">
        <v>114</v>
      </c>
      <c r="BE206" s="206">
        <f>IF(N206="základná",J206,0)</f>
        <v>0</v>
      </c>
      <c r="BF206" s="206">
        <f>IF(N206="znížená",J206,0)</f>
        <v>0</v>
      </c>
      <c r="BG206" s="206">
        <f>IF(N206="zákl. prenesená",J206,0)</f>
        <v>0</v>
      </c>
      <c r="BH206" s="206">
        <f>IF(N206="zníž. prenesená",J206,0)</f>
        <v>0</v>
      </c>
      <c r="BI206" s="206">
        <f>IF(N206="nulová",J206,0)</f>
        <v>0</v>
      </c>
      <c r="BJ206" s="16" t="s">
        <v>122</v>
      </c>
      <c r="BK206" s="206">
        <f>ROUND(I206*H206,2)</f>
        <v>0</v>
      </c>
      <c r="BL206" s="16" t="s">
        <v>121</v>
      </c>
      <c r="BM206" s="205" t="s">
        <v>288</v>
      </c>
    </row>
    <row r="207" spans="1:65" s="13" customFormat="1" ht="11.25">
      <c r="B207" s="207"/>
      <c r="C207" s="208"/>
      <c r="D207" s="209" t="s">
        <v>124</v>
      </c>
      <c r="E207" s="210" t="s">
        <v>1</v>
      </c>
      <c r="F207" s="211" t="s">
        <v>289</v>
      </c>
      <c r="G207" s="208"/>
      <c r="H207" s="212">
        <v>4.5999999999999996</v>
      </c>
      <c r="I207" s="213"/>
      <c r="J207" s="208"/>
      <c r="K207" s="208"/>
      <c r="L207" s="214"/>
      <c r="M207" s="215"/>
      <c r="N207" s="216"/>
      <c r="O207" s="216"/>
      <c r="P207" s="216"/>
      <c r="Q207" s="216"/>
      <c r="R207" s="216"/>
      <c r="S207" s="216"/>
      <c r="T207" s="217"/>
      <c r="AT207" s="218" t="s">
        <v>124</v>
      </c>
      <c r="AU207" s="218" t="s">
        <v>122</v>
      </c>
      <c r="AV207" s="13" t="s">
        <v>122</v>
      </c>
      <c r="AW207" s="13" t="s">
        <v>30</v>
      </c>
      <c r="AX207" s="13" t="s">
        <v>78</v>
      </c>
      <c r="AY207" s="218" t="s">
        <v>114</v>
      </c>
    </row>
    <row r="208" spans="1:65" s="2" customFormat="1" ht="21" customHeight="1">
      <c r="A208" s="33"/>
      <c r="B208" s="34"/>
      <c r="C208" s="193" t="s">
        <v>290</v>
      </c>
      <c r="D208" s="193" t="s">
        <v>117</v>
      </c>
      <c r="E208" s="194" t="s">
        <v>291</v>
      </c>
      <c r="F208" s="195" t="s">
        <v>292</v>
      </c>
      <c r="G208" s="196" t="s">
        <v>225</v>
      </c>
      <c r="H208" s="197">
        <v>31.254999999999999</v>
      </c>
      <c r="I208" s="198"/>
      <c r="J208" s="199">
        <f>ROUND(I208*H208,2)</f>
        <v>0</v>
      </c>
      <c r="K208" s="200"/>
      <c r="L208" s="38"/>
      <c r="M208" s="201" t="s">
        <v>1</v>
      </c>
      <c r="N208" s="202" t="s">
        <v>40</v>
      </c>
      <c r="O208" s="74"/>
      <c r="P208" s="203">
        <f>O208*H208</f>
        <v>0</v>
      </c>
      <c r="Q208" s="203">
        <v>0</v>
      </c>
      <c r="R208" s="203">
        <f>Q208*H208</f>
        <v>0</v>
      </c>
      <c r="S208" s="203">
        <v>0</v>
      </c>
      <c r="T208" s="204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205" t="s">
        <v>121</v>
      </c>
      <c r="AT208" s="205" t="s">
        <v>117</v>
      </c>
      <c r="AU208" s="205" t="s">
        <v>122</v>
      </c>
      <c r="AY208" s="16" t="s">
        <v>114</v>
      </c>
      <c r="BE208" s="206">
        <f>IF(N208="základná",J208,0)</f>
        <v>0</v>
      </c>
      <c r="BF208" s="206">
        <f>IF(N208="znížená",J208,0)</f>
        <v>0</v>
      </c>
      <c r="BG208" s="206">
        <f>IF(N208="zákl. prenesená",J208,0)</f>
        <v>0</v>
      </c>
      <c r="BH208" s="206">
        <f>IF(N208="zníž. prenesená",J208,0)</f>
        <v>0</v>
      </c>
      <c r="BI208" s="206">
        <f>IF(N208="nulová",J208,0)</f>
        <v>0</v>
      </c>
      <c r="BJ208" s="16" t="s">
        <v>122</v>
      </c>
      <c r="BK208" s="206">
        <f>ROUND(I208*H208,2)</f>
        <v>0</v>
      </c>
      <c r="BL208" s="16" t="s">
        <v>121</v>
      </c>
      <c r="BM208" s="205" t="s">
        <v>293</v>
      </c>
    </row>
    <row r="209" spans="1:65" s="2" customFormat="1" ht="23.45" customHeight="1">
      <c r="A209" s="33"/>
      <c r="B209" s="34"/>
      <c r="C209" s="193" t="s">
        <v>294</v>
      </c>
      <c r="D209" s="193" t="s">
        <v>117</v>
      </c>
      <c r="E209" s="194" t="s">
        <v>295</v>
      </c>
      <c r="F209" s="195" t="s">
        <v>296</v>
      </c>
      <c r="G209" s="196" t="s">
        <v>225</v>
      </c>
      <c r="H209" s="197">
        <v>156.27500000000001</v>
      </c>
      <c r="I209" s="198"/>
      <c r="J209" s="199">
        <f>ROUND(I209*H209,2)</f>
        <v>0</v>
      </c>
      <c r="K209" s="200"/>
      <c r="L209" s="38"/>
      <c r="M209" s="201" t="s">
        <v>1</v>
      </c>
      <c r="N209" s="202" t="s">
        <v>40</v>
      </c>
      <c r="O209" s="74"/>
      <c r="P209" s="203">
        <f>O209*H209</f>
        <v>0</v>
      </c>
      <c r="Q209" s="203">
        <v>0</v>
      </c>
      <c r="R209" s="203">
        <f>Q209*H209</f>
        <v>0</v>
      </c>
      <c r="S209" s="203">
        <v>0</v>
      </c>
      <c r="T209" s="204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205" t="s">
        <v>121</v>
      </c>
      <c r="AT209" s="205" t="s">
        <v>117</v>
      </c>
      <c r="AU209" s="205" t="s">
        <v>122</v>
      </c>
      <c r="AY209" s="16" t="s">
        <v>114</v>
      </c>
      <c r="BE209" s="206">
        <f>IF(N209="základná",J209,0)</f>
        <v>0</v>
      </c>
      <c r="BF209" s="206">
        <f>IF(N209="znížená",J209,0)</f>
        <v>0</v>
      </c>
      <c r="BG209" s="206">
        <f>IF(N209="zákl. prenesená",J209,0)</f>
        <v>0</v>
      </c>
      <c r="BH209" s="206">
        <f>IF(N209="zníž. prenesená",J209,0)</f>
        <v>0</v>
      </c>
      <c r="BI209" s="206">
        <f>IF(N209="nulová",J209,0)</f>
        <v>0</v>
      </c>
      <c r="BJ209" s="16" t="s">
        <v>122</v>
      </c>
      <c r="BK209" s="206">
        <f>ROUND(I209*H209,2)</f>
        <v>0</v>
      </c>
      <c r="BL209" s="16" t="s">
        <v>121</v>
      </c>
      <c r="BM209" s="205" t="s">
        <v>297</v>
      </c>
    </row>
    <row r="210" spans="1:65" s="13" customFormat="1" ht="11.25">
      <c r="B210" s="207"/>
      <c r="C210" s="208"/>
      <c r="D210" s="209" t="s">
        <v>124</v>
      </c>
      <c r="E210" s="208"/>
      <c r="F210" s="211" t="s">
        <v>298</v>
      </c>
      <c r="G210" s="208"/>
      <c r="H210" s="212">
        <v>156.27500000000001</v>
      </c>
      <c r="I210" s="213"/>
      <c r="J210" s="208"/>
      <c r="K210" s="208"/>
      <c r="L210" s="214"/>
      <c r="M210" s="215"/>
      <c r="N210" s="216"/>
      <c r="O210" s="216"/>
      <c r="P210" s="216"/>
      <c r="Q210" s="216"/>
      <c r="R210" s="216"/>
      <c r="S210" s="216"/>
      <c r="T210" s="217"/>
      <c r="AT210" s="218" t="s">
        <v>124</v>
      </c>
      <c r="AU210" s="218" t="s">
        <v>122</v>
      </c>
      <c r="AV210" s="13" t="s">
        <v>122</v>
      </c>
      <c r="AW210" s="13" t="s">
        <v>4</v>
      </c>
      <c r="AX210" s="13" t="s">
        <v>78</v>
      </c>
      <c r="AY210" s="218" t="s">
        <v>114</v>
      </c>
    </row>
    <row r="211" spans="1:65" s="2" customFormat="1" ht="23.45" customHeight="1">
      <c r="A211" s="33"/>
      <c r="B211" s="34"/>
      <c r="C211" s="193" t="s">
        <v>299</v>
      </c>
      <c r="D211" s="193" t="s">
        <v>117</v>
      </c>
      <c r="E211" s="194" t="s">
        <v>300</v>
      </c>
      <c r="F211" s="195" t="s">
        <v>301</v>
      </c>
      <c r="G211" s="196" t="s">
        <v>225</v>
      </c>
      <c r="H211" s="197">
        <v>31.254999999999999</v>
      </c>
      <c r="I211" s="198"/>
      <c r="J211" s="199">
        <f>ROUND(I211*H211,2)</f>
        <v>0</v>
      </c>
      <c r="K211" s="200"/>
      <c r="L211" s="38"/>
      <c r="M211" s="201" t="s">
        <v>1</v>
      </c>
      <c r="N211" s="202" t="s">
        <v>40</v>
      </c>
      <c r="O211" s="74"/>
      <c r="P211" s="203">
        <f>O211*H211</f>
        <v>0</v>
      </c>
      <c r="Q211" s="203">
        <v>0</v>
      </c>
      <c r="R211" s="203">
        <f>Q211*H211</f>
        <v>0</v>
      </c>
      <c r="S211" s="203">
        <v>0</v>
      </c>
      <c r="T211" s="204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205" t="s">
        <v>121</v>
      </c>
      <c r="AT211" s="205" t="s">
        <v>117</v>
      </c>
      <c r="AU211" s="205" t="s">
        <v>122</v>
      </c>
      <c r="AY211" s="16" t="s">
        <v>114</v>
      </c>
      <c r="BE211" s="206">
        <f>IF(N211="základná",J211,0)</f>
        <v>0</v>
      </c>
      <c r="BF211" s="206">
        <f>IF(N211="znížená",J211,0)</f>
        <v>0</v>
      </c>
      <c r="BG211" s="206">
        <f>IF(N211="zákl. prenesená",J211,0)</f>
        <v>0</v>
      </c>
      <c r="BH211" s="206">
        <f>IF(N211="zníž. prenesená",J211,0)</f>
        <v>0</v>
      </c>
      <c r="BI211" s="206">
        <f>IF(N211="nulová",J211,0)</f>
        <v>0</v>
      </c>
      <c r="BJ211" s="16" t="s">
        <v>122</v>
      </c>
      <c r="BK211" s="206">
        <f>ROUND(I211*H211,2)</f>
        <v>0</v>
      </c>
      <c r="BL211" s="16" t="s">
        <v>121</v>
      </c>
      <c r="BM211" s="205" t="s">
        <v>302</v>
      </c>
    </row>
    <row r="212" spans="1:65" s="12" customFormat="1" ht="22.9" customHeight="1">
      <c r="B212" s="177"/>
      <c r="C212" s="178"/>
      <c r="D212" s="179" t="s">
        <v>73</v>
      </c>
      <c r="E212" s="191" t="s">
        <v>303</v>
      </c>
      <c r="F212" s="191" t="s">
        <v>304</v>
      </c>
      <c r="G212" s="178"/>
      <c r="H212" s="178"/>
      <c r="I212" s="181"/>
      <c r="J212" s="192">
        <f>BK212</f>
        <v>0</v>
      </c>
      <c r="K212" s="178"/>
      <c r="L212" s="183"/>
      <c r="M212" s="184"/>
      <c r="N212" s="185"/>
      <c r="O212" s="185"/>
      <c r="P212" s="186">
        <f>P213</f>
        <v>0</v>
      </c>
      <c r="Q212" s="185"/>
      <c r="R212" s="186">
        <f>R213</f>
        <v>0</v>
      </c>
      <c r="S212" s="185"/>
      <c r="T212" s="187">
        <f>T213</f>
        <v>0</v>
      </c>
      <c r="AR212" s="188" t="s">
        <v>78</v>
      </c>
      <c r="AT212" s="189" t="s">
        <v>73</v>
      </c>
      <c r="AU212" s="189" t="s">
        <v>78</v>
      </c>
      <c r="AY212" s="188" t="s">
        <v>114</v>
      </c>
      <c r="BK212" s="190">
        <f>BK213</f>
        <v>0</v>
      </c>
    </row>
    <row r="213" spans="1:65" s="2" customFormat="1" ht="23.45" customHeight="1">
      <c r="A213" s="33"/>
      <c r="B213" s="34"/>
      <c r="C213" s="193" t="s">
        <v>305</v>
      </c>
      <c r="D213" s="193" t="s">
        <v>117</v>
      </c>
      <c r="E213" s="194" t="s">
        <v>306</v>
      </c>
      <c r="F213" s="195" t="s">
        <v>307</v>
      </c>
      <c r="G213" s="196" t="s">
        <v>225</v>
      </c>
      <c r="H213" s="197">
        <v>80.391000000000005</v>
      </c>
      <c r="I213" s="198"/>
      <c r="J213" s="199">
        <f>ROUND(I213*H213,2)</f>
        <v>0</v>
      </c>
      <c r="K213" s="200"/>
      <c r="L213" s="38"/>
      <c r="M213" s="201" t="s">
        <v>1</v>
      </c>
      <c r="N213" s="202" t="s">
        <v>40</v>
      </c>
      <c r="O213" s="74"/>
      <c r="P213" s="203">
        <f>O213*H213</f>
        <v>0</v>
      </c>
      <c r="Q213" s="203">
        <v>0</v>
      </c>
      <c r="R213" s="203">
        <f>Q213*H213</f>
        <v>0</v>
      </c>
      <c r="S213" s="203">
        <v>0</v>
      </c>
      <c r="T213" s="204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205" t="s">
        <v>121</v>
      </c>
      <c r="AT213" s="205" t="s">
        <v>117</v>
      </c>
      <c r="AU213" s="205" t="s">
        <v>122</v>
      </c>
      <c r="AY213" s="16" t="s">
        <v>114</v>
      </c>
      <c r="BE213" s="206">
        <f>IF(N213="základná",J213,0)</f>
        <v>0</v>
      </c>
      <c r="BF213" s="206">
        <f>IF(N213="znížená",J213,0)</f>
        <v>0</v>
      </c>
      <c r="BG213" s="206">
        <f>IF(N213="zákl. prenesená",J213,0)</f>
        <v>0</v>
      </c>
      <c r="BH213" s="206">
        <f>IF(N213="zníž. prenesená",J213,0)</f>
        <v>0</v>
      </c>
      <c r="BI213" s="206">
        <f>IF(N213="nulová",J213,0)</f>
        <v>0</v>
      </c>
      <c r="BJ213" s="16" t="s">
        <v>122</v>
      </c>
      <c r="BK213" s="206">
        <f>ROUND(I213*H213,2)</f>
        <v>0</v>
      </c>
      <c r="BL213" s="16" t="s">
        <v>121</v>
      </c>
      <c r="BM213" s="205" t="s">
        <v>308</v>
      </c>
    </row>
    <row r="214" spans="1:65" s="12" customFormat="1" ht="25.9" customHeight="1">
      <c r="B214" s="177"/>
      <c r="C214" s="178"/>
      <c r="D214" s="179" t="s">
        <v>73</v>
      </c>
      <c r="E214" s="180" t="s">
        <v>309</v>
      </c>
      <c r="F214" s="180" t="s">
        <v>310</v>
      </c>
      <c r="G214" s="178"/>
      <c r="H214" s="178"/>
      <c r="I214" s="181"/>
      <c r="J214" s="182">
        <f>BK214</f>
        <v>0</v>
      </c>
      <c r="K214" s="178"/>
      <c r="L214" s="183"/>
      <c r="M214" s="184"/>
      <c r="N214" s="185"/>
      <c r="O214" s="185"/>
      <c r="P214" s="186">
        <f>P215</f>
        <v>0</v>
      </c>
      <c r="Q214" s="185"/>
      <c r="R214" s="186">
        <f>R215</f>
        <v>0.30960865249999997</v>
      </c>
      <c r="S214" s="185"/>
      <c r="T214" s="187">
        <f>T215</f>
        <v>0.57600000000000007</v>
      </c>
      <c r="AR214" s="188" t="s">
        <v>122</v>
      </c>
      <c r="AT214" s="189" t="s">
        <v>73</v>
      </c>
      <c r="AU214" s="189" t="s">
        <v>74</v>
      </c>
      <c r="AY214" s="188" t="s">
        <v>114</v>
      </c>
      <c r="BK214" s="190">
        <f>BK215</f>
        <v>0</v>
      </c>
    </row>
    <row r="215" spans="1:65" s="12" customFormat="1" ht="22.9" customHeight="1">
      <c r="B215" s="177"/>
      <c r="C215" s="178"/>
      <c r="D215" s="179" t="s">
        <v>73</v>
      </c>
      <c r="E215" s="191" t="s">
        <v>311</v>
      </c>
      <c r="F215" s="191" t="s">
        <v>312</v>
      </c>
      <c r="G215" s="178"/>
      <c r="H215" s="178"/>
      <c r="I215" s="181"/>
      <c r="J215" s="192">
        <f>BK215</f>
        <v>0</v>
      </c>
      <c r="K215" s="178"/>
      <c r="L215" s="183"/>
      <c r="M215" s="184"/>
      <c r="N215" s="185"/>
      <c r="O215" s="185"/>
      <c r="P215" s="186">
        <f>SUM(P216:P233)</f>
        <v>0</v>
      </c>
      <c r="Q215" s="185"/>
      <c r="R215" s="186">
        <f>SUM(R216:R233)</f>
        <v>0.30960865249999997</v>
      </c>
      <c r="S215" s="185"/>
      <c r="T215" s="187">
        <f>SUM(T216:T233)</f>
        <v>0.57600000000000007</v>
      </c>
      <c r="AR215" s="188" t="s">
        <v>122</v>
      </c>
      <c r="AT215" s="189" t="s">
        <v>73</v>
      </c>
      <c r="AU215" s="189" t="s">
        <v>78</v>
      </c>
      <c r="AY215" s="188" t="s">
        <v>114</v>
      </c>
      <c r="BK215" s="190">
        <f>SUM(BK216:BK233)</f>
        <v>0</v>
      </c>
    </row>
    <row r="216" spans="1:65" s="2" customFormat="1" ht="23.45" customHeight="1">
      <c r="A216" s="33"/>
      <c r="B216" s="34"/>
      <c r="C216" s="193" t="s">
        <v>313</v>
      </c>
      <c r="D216" s="193" t="s">
        <v>117</v>
      </c>
      <c r="E216" s="194" t="s">
        <v>314</v>
      </c>
      <c r="F216" s="195" t="s">
        <v>315</v>
      </c>
      <c r="G216" s="196" t="s">
        <v>194</v>
      </c>
      <c r="H216" s="197">
        <v>30.875</v>
      </c>
      <c r="I216" s="198"/>
      <c r="J216" s="199">
        <f>ROUND(I216*H216,2)</f>
        <v>0</v>
      </c>
      <c r="K216" s="200"/>
      <c r="L216" s="38"/>
      <c r="M216" s="201" t="s">
        <v>1</v>
      </c>
      <c r="N216" s="202" t="s">
        <v>40</v>
      </c>
      <c r="O216" s="74"/>
      <c r="P216" s="203">
        <f>O216*H216</f>
        <v>0</v>
      </c>
      <c r="Q216" s="203">
        <v>1.59526E-3</v>
      </c>
      <c r="R216" s="203">
        <f>Q216*H216</f>
        <v>4.9253652500000002E-2</v>
      </c>
      <c r="S216" s="203">
        <v>0</v>
      </c>
      <c r="T216" s="204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205" t="s">
        <v>183</v>
      </c>
      <c r="AT216" s="205" t="s">
        <v>117</v>
      </c>
      <c r="AU216" s="205" t="s">
        <v>122</v>
      </c>
      <c r="AY216" s="16" t="s">
        <v>114</v>
      </c>
      <c r="BE216" s="206">
        <f>IF(N216="základná",J216,0)</f>
        <v>0</v>
      </c>
      <c r="BF216" s="206">
        <f>IF(N216="znížená",J216,0)</f>
        <v>0</v>
      </c>
      <c r="BG216" s="206">
        <f>IF(N216="zákl. prenesená",J216,0)</f>
        <v>0</v>
      </c>
      <c r="BH216" s="206">
        <f>IF(N216="zníž. prenesená",J216,0)</f>
        <v>0</v>
      </c>
      <c r="BI216" s="206">
        <f>IF(N216="nulová",J216,0)</f>
        <v>0</v>
      </c>
      <c r="BJ216" s="16" t="s">
        <v>122</v>
      </c>
      <c r="BK216" s="206">
        <f>ROUND(I216*H216,2)</f>
        <v>0</v>
      </c>
      <c r="BL216" s="16" t="s">
        <v>183</v>
      </c>
      <c r="BM216" s="205" t="s">
        <v>316</v>
      </c>
    </row>
    <row r="217" spans="1:65" s="13" customFormat="1" ht="11.25">
      <c r="B217" s="207"/>
      <c r="C217" s="208"/>
      <c r="D217" s="209" t="s">
        <v>124</v>
      </c>
      <c r="E217" s="210" t="s">
        <v>1</v>
      </c>
      <c r="F217" s="211" t="s">
        <v>208</v>
      </c>
      <c r="G217" s="208"/>
      <c r="H217" s="212">
        <v>4.47</v>
      </c>
      <c r="I217" s="213"/>
      <c r="J217" s="208"/>
      <c r="K217" s="208"/>
      <c r="L217" s="214"/>
      <c r="M217" s="215"/>
      <c r="N217" s="216"/>
      <c r="O217" s="216"/>
      <c r="P217" s="216"/>
      <c r="Q217" s="216"/>
      <c r="R217" s="216"/>
      <c r="S217" s="216"/>
      <c r="T217" s="217"/>
      <c r="AT217" s="218" t="s">
        <v>124</v>
      </c>
      <c r="AU217" s="218" t="s">
        <v>122</v>
      </c>
      <c r="AV217" s="13" t="s">
        <v>122</v>
      </c>
      <c r="AW217" s="13" t="s">
        <v>30</v>
      </c>
      <c r="AX217" s="13" t="s">
        <v>74</v>
      </c>
      <c r="AY217" s="218" t="s">
        <v>114</v>
      </c>
    </row>
    <row r="218" spans="1:65" s="13" customFormat="1" ht="11.25">
      <c r="B218" s="207"/>
      <c r="C218" s="208"/>
      <c r="D218" s="209" t="s">
        <v>124</v>
      </c>
      <c r="E218" s="210" t="s">
        <v>1</v>
      </c>
      <c r="F218" s="211" t="s">
        <v>209</v>
      </c>
      <c r="G218" s="208"/>
      <c r="H218" s="212">
        <v>19.004999999999999</v>
      </c>
      <c r="I218" s="213"/>
      <c r="J218" s="208"/>
      <c r="K218" s="208"/>
      <c r="L218" s="214"/>
      <c r="M218" s="215"/>
      <c r="N218" s="216"/>
      <c r="O218" s="216"/>
      <c r="P218" s="216"/>
      <c r="Q218" s="216"/>
      <c r="R218" s="216"/>
      <c r="S218" s="216"/>
      <c r="T218" s="217"/>
      <c r="AT218" s="218" t="s">
        <v>124</v>
      </c>
      <c r="AU218" s="218" t="s">
        <v>122</v>
      </c>
      <c r="AV218" s="13" t="s">
        <v>122</v>
      </c>
      <c r="AW218" s="13" t="s">
        <v>30</v>
      </c>
      <c r="AX218" s="13" t="s">
        <v>74</v>
      </c>
      <c r="AY218" s="218" t="s">
        <v>114</v>
      </c>
    </row>
    <row r="219" spans="1:65" s="13" customFormat="1" ht="11.25">
      <c r="B219" s="207"/>
      <c r="C219" s="208"/>
      <c r="D219" s="209" t="s">
        <v>124</v>
      </c>
      <c r="E219" s="210" t="s">
        <v>1</v>
      </c>
      <c r="F219" s="211" t="s">
        <v>317</v>
      </c>
      <c r="G219" s="208"/>
      <c r="H219" s="212">
        <v>7.4</v>
      </c>
      <c r="I219" s="213"/>
      <c r="J219" s="208"/>
      <c r="K219" s="208"/>
      <c r="L219" s="214"/>
      <c r="M219" s="215"/>
      <c r="N219" s="216"/>
      <c r="O219" s="216"/>
      <c r="P219" s="216"/>
      <c r="Q219" s="216"/>
      <c r="R219" s="216"/>
      <c r="S219" s="216"/>
      <c r="T219" s="217"/>
      <c r="AT219" s="218" t="s">
        <v>124</v>
      </c>
      <c r="AU219" s="218" t="s">
        <v>122</v>
      </c>
      <c r="AV219" s="13" t="s">
        <v>122</v>
      </c>
      <c r="AW219" s="13" t="s">
        <v>30</v>
      </c>
      <c r="AX219" s="13" t="s">
        <v>74</v>
      </c>
      <c r="AY219" s="218" t="s">
        <v>114</v>
      </c>
    </row>
    <row r="220" spans="1:65" s="14" customFormat="1" ht="11.25">
      <c r="B220" s="219"/>
      <c r="C220" s="220"/>
      <c r="D220" s="209" t="s">
        <v>124</v>
      </c>
      <c r="E220" s="221" t="s">
        <v>1</v>
      </c>
      <c r="F220" s="222" t="s">
        <v>126</v>
      </c>
      <c r="G220" s="220"/>
      <c r="H220" s="223">
        <v>30.875</v>
      </c>
      <c r="I220" s="224"/>
      <c r="J220" s="220"/>
      <c r="K220" s="220"/>
      <c r="L220" s="225"/>
      <c r="M220" s="226"/>
      <c r="N220" s="227"/>
      <c r="O220" s="227"/>
      <c r="P220" s="227"/>
      <c r="Q220" s="227"/>
      <c r="R220" s="227"/>
      <c r="S220" s="227"/>
      <c r="T220" s="228"/>
      <c r="AT220" s="229" t="s">
        <v>124</v>
      </c>
      <c r="AU220" s="229" t="s">
        <v>122</v>
      </c>
      <c r="AV220" s="14" t="s">
        <v>121</v>
      </c>
      <c r="AW220" s="14" t="s">
        <v>30</v>
      </c>
      <c r="AX220" s="14" t="s">
        <v>78</v>
      </c>
      <c r="AY220" s="229" t="s">
        <v>114</v>
      </c>
    </row>
    <row r="221" spans="1:65" s="2" customFormat="1" ht="16.350000000000001" customHeight="1">
      <c r="A221" s="33"/>
      <c r="B221" s="34"/>
      <c r="C221" s="230" t="s">
        <v>318</v>
      </c>
      <c r="D221" s="230" t="s">
        <v>178</v>
      </c>
      <c r="E221" s="231" t="s">
        <v>319</v>
      </c>
      <c r="F221" s="232" t="s">
        <v>320</v>
      </c>
      <c r="G221" s="233" t="s">
        <v>181</v>
      </c>
      <c r="H221" s="234">
        <v>56</v>
      </c>
      <c r="I221" s="235"/>
      <c r="J221" s="236">
        <f>ROUND(I221*H221,2)</f>
        <v>0</v>
      </c>
      <c r="K221" s="237"/>
      <c r="L221" s="238"/>
      <c r="M221" s="239" t="s">
        <v>1</v>
      </c>
      <c r="N221" s="240" t="s">
        <v>40</v>
      </c>
      <c r="O221" s="74"/>
      <c r="P221" s="203">
        <f>O221*H221</f>
        <v>0</v>
      </c>
      <c r="Q221" s="203">
        <v>7.2000000000000005E-4</v>
      </c>
      <c r="R221" s="203">
        <f>Q221*H221</f>
        <v>4.0320000000000002E-2</v>
      </c>
      <c r="S221" s="203">
        <v>0</v>
      </c>
      <c r="T221" s="204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205" t="s">
        <v>321</v>
      </c>
      <c r="AT221" s="205" t="s">
        <v>178</v>
      </c>
      <c r="AU221" s="205" t="s">
        <v>122</v>
      </c>
      <c r="AY221" s="16" t="s">
        <v>114</v>
      </c>
      <c r="BE221" s="206">
        <f>IF(N221="základná",J221,0)</f>
        <v>0</v>
      </c>
      <c r="BF221" s="206">
        <f>IF(N221="znížená",J221,0)</f>
        <v>0</v>
      </c>
      <c r="BG221" s="206">
        <f>IF(N221="zákl. prenesená",J221,0)</f>
        <v>0</v>
      </c>
      <c r="BH221" s="206">
        <f>IF(N221="zníž. prenesená",J221,0)</f>
        <v>0</v>
      </c>
      <c r="BI221" s="206">
        <f>IF(N221="nulová",J221,0)</f>
        <v>0</v>
      </c>
      <c r="BJ221" s="16" t="s">
        <v>122</v>
      </c>
      <c r="BK221" s="206">
        <f>ROUND(I221*H221,2)</f>
        <v>0</v>
      </c>
      <c r="BL221" s="16" t="s">
        <v>183</v>
      </c>
      <c r="BM221" s="205" t="s">
        <v>322</v>
      </c>
    </row>
    <row r="222" spans="1:65" s="13" customFormat="1" ht="11.25">
      <c r="B222" s="207"/>
      <c r="C222" s="208"/>
      <c r="D222" s="209" t="s">
        <v>124</v>
      </c>
      <c r="E222" s="210" t="s">
        <v>1</v>
      </c>
      <c r="F222" s="211" t="s">
        <v>323</v>
      </c>
      <c r="G222" s="208"/>
      <c r="H222" s="212">
        <v>56</v>
      </c>
      <c r="I222" s="213"/>
      <c r="J222" s="208"/>
      <c r="K222" s="208"/>
      <c r="L222" s="214"/>
      <c r="M222" s="215"/>
      <c r="N222" s="216"/>
      <c r="O222" s="216"/>
      <c r="P222" s="216"/>
      <c r="Q222" s="216"/>
      <c r="R222" s="216"/>
      <c r="S222" s="216"/>
      <c r="T222" s="217"/>
      <c r="AT222" s="218" t="s">
        <v>124</v>
      </c>
      <c r="AU222" s="218" t="s">
        <v>122</v>
      </c>
      <c r="AV222" s="13" t="s">
        <v>122</v>
      </c>
      <c r="AW222" s="13" t="s">
        <v>30</v>
      </c>
      <c r="AX222" s="13" t="s">
        <v>78</v>
      </c>
      <c r="AY222" s="218" t="s">
        <v>114</v>
      </c>
    </row>
    <row r="223" spans="1:65" s="2" customFormat="1" ht="36.75" customHeight="1">
      <c r="A223" s="33"/>
      <c r="B223" s="34"/>
      <c r="C223" s="230" t="s">
        <v>324</v>
      </c>
      <c r="D223" s="230" t="s">
        <v>178</v>
      </c>
      <c r="E223" s="231" t="s">
        <v>325</v>
      </c>
      <c r="F223" s="232" t="s">
        <v>326</v>
      </c>
      <c r="G223" s="233" t="s">
        <v>146</v>
      </c>
      <c r="H223" s="234">
        <v>21.606999999999999</v>
      </c>
      <c r="I223" s="235"/>
      <c r="J223" s="236">
        <f>ROUND(I223*H223,2)</f>
        <v>0</v>
      </c>
      <c r="K223" s="237"/>
      <c r="L223" s="238"/>
      <c r="M223" s="239" t="s">
        <v>1</v>
      </c>
      <c r="N223" s="240" t="s">
        <v>40</v>
      </c>
      <c r="O223" s="74"/>
      <c r="P223" s="203">
        <f>O223*H223</f>
        <v>0</v>
      </c>
      <c r="Q223" s="203">
        <v>5.0000000000000001E-3</v>
      </c>
      <c r="R223" s="203">
        <f>Q223*H223</f>
        <v>0.10803499999999999</v>
      </c>
      <c r="S223" s="203">
        <v>0</v>
      </c>
      <c r="T223" s="204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205" t="s">
        <v>321</v>
      </c>
      <c r="AT223" s="205" t="s">
        <v>178</v>
      </c>
      <c r="AU223" s="205" t="s">
        <v>122</v>
      </c>
      <c r="AY223" s="16" t="s">
        <v>114</v>
      </c>
      <c r="BE223" s="206">
        <f>IF(N223="základná",J223,0)</f>
        <v>0</v>
      </c>
      <c r="BF223" s="206">
        <f>IF(N223="znížená",J223,0)</f>
        <v>0</v>
      </c>
      <c r="BG223" s="206">
        <f>IF(N223="zákl. prenesená",J223,0)</f>
        <v>0</v>
      </c>
      <c r="BH223" s="206">
        <f>IF(N223="zníž. prenesená",J223,0)</f>
        <v>0</v>
      </c>
      <c r="BI223" s="206">
        <f>IF(N223="nulová",J223,0)</f>
        <v>0</v>
      </c>
      <c r="BJ223" s="16" t="s">
        <v>122</v>
      </c>
      <c r="BK223" s="206">
        <f>ROUND(I223*H223,2)</f>
        <v>0</v>
      </c>
      <c r="BL223" s="16" t="s">
        <v>183</v>
      </c>
      <c r="BM223" s="205" t="s">
        <v>327</v>
      </c>
    </row>
    <row r="224" spans="1:65" s="13" customFormat="1" ht="11.25">
      <c r="B224" s="207"/>
      <c r="C224" s="208"/>
      <c r="D224" s="209" t="s">
        <v>124</v>
      </c>
      <c r="E224" s="210" t="s">
        <v>1</v>
      </c>
      <c r="F224" s="211" t="s">
        <v>328</v>
      </c>
      <c r="G224" s="208"/>
      <c r="H224" s="212">
        <v>3.129</v>
      </c>
      <c r="I224" s="213"/>
      <c r="J224" s="208"/>
      <c r="K224" s="208"/>
      <c r="L224" s="214"/>
      <c r="M224" s="215"/>
      <c r="N224" s="216"/>
      <c r="O224" s="216"/>
      <c r="P224" s="216"/>
      <c r="Q224" s="216"/>
      <c r="R224" s="216"/>
      <c r="S224" s="216"/>
      <c r="T224" s="217"/>
      <c r="AT224" s="218" t="s">
        <v>124</v>
      </c>
      <c r="AU224" s="218" t="s">
        <v>122</v>
      </c>
      <c r="AV224" s="13" t="s">
        <v>122</v>
      </c>
      <c r="AW224" s="13" t="s">
        <v>30</v>
      </c>
      <c r="AX224" s="13" t="s">
        <v>74</v>
      </c>
      <c r="AY224" s="218" t="s">
        <v>114</v>
      </c>
    </row>
    <row r="225" spans="1:65" s="13" customFormat="1" ht="11.25">
      <c r="B225" s="207"/>
      <c r="C225" s="208"/>
      <c r="D225" s="209" t="s">
        <v>124</v>
      </c>
      <c r="E225" s="210" t="s">
        <v>1</v>
      </c>
      <c r="F225" s="211" t="s">
        <v>329</v>
      </c>
      <c r="G225" s="208"/>
      <c r="H225" s="212">
        <v>13.304</v>
      </c>
      <c r="I225" s="213"/>
      <c r="J225" s="208"/>
      <c r="K225" s="208"/>
      <c r="L225" s="214"/>
      <c r="M225" s="215"/>
      <c r="N225" s="216"/>
      <c r="O225" s="216"/>
      <c r="P225" s="216"/>
      <c r="Q225" s="216"/>
      <c r="R225" s="216"/>
      <c r="S225" s="216"/>
      <c r="T225" s="217"/>
      <c r="AT225" s="218" t="s">
        <v>124</v>
      </c>
      <c r="AU225" s="218" t="s">
        <v>122</v>
      </c>
      <c r="AV225" s="13" t="s">
        <v>122</v>
      </c>
      <c r="AW225" s="13" t="s">
        <v>30</v>
      </c>
      <c r="AX225" s="13" t="s">
        <v>74</v>
      </c>
      <c r="AY225" s="218" t="s">
        <v>114</v>
      </c>
    </row>
    <row r="226" spans="1:65" s="13" customFormat="1" ht="11.25">
      <c r="B226" s="207"/>
      <c r="C226" s="208"/>
      <c r="D226" s="209" t="s">
        <v>124</v>
      </c>
      <c r="E226" s="210" t="s">
        <v>1</v>
      </c>
      <c r="F226" s="211" t="s">
        <v>330</v>
      </c>
      <c r="G226" s="208"/>
      <c r="H226" s="212">
        <v>3.9449999999999998</v>
      </c>
      <c r="I226" s="213"/>
      <c r="J226" s="208"/>
      <c r="K226" s="208"/>
      <c r="L226" s="214"/>
      <c r="M226" s="215"/>
      <c r="N226" s="216"/>
      <c r="O226" s="216"/>
      <c r="P226" s="216"/>
      <c r="Q226" s="216"/>
      <c r="R226" s="216"/>
      <c r="S226" s="216"/>
      <c r="T226" s="217"/>
      <c r="AT226" s="218" t="s">
        <v>124</v>
      </c>
      <c r="AU226" s="218" t="s">
        <v>122</v>
      </c>
      <c r="AV226" s="13" t="s">
        <v>122</v>
      </c>
      <c r="AW226" s="13" t="s">
        <v>30</v>
      </c>
      <c r="AX226" s="13" t="s">
        <v>74</v>
      </c>
      <c r="AY226" s="218" t="s">
        <v>114</v>
      </c>
    </row>
    <row r="227" spans="1:65" s="13" customFormat="1" ht="11.25">
      <c r="B227" s="207"/>
      <c r="C227" s="208"/>
      <c r="D227" s="209" t="s">
        <v>124</v>
      </c>
      <c r="E227" s="210" t="s">
        <v>1</v>
      </c>
      <c r="F227" s="211" t="s">
        <v>331</v>
      </c>
      <c r="G227" s="208"/>
      <c r="H227" s="212">
        <v>1.2290000000000001</v>
      </c>
      <c r="I227" s="213"/>
      <c r="J227" s="208"/>
      <c r="K227" s="208"/>
      <c r="L227" s="214"/>
      <c r="M227" s="215"/>
      <c r="N227" s="216"/>
      <c r="O227" s="216"/>
      <c r="P227" s="216"/>
      <c r="Q227" s="216"/>
      <c r="R227" s="216"/>
      <c r="S227" s="216"/>
      <c r="T227" s="217"/>
      <c r="AT227" s="218" t="s">
        <v>124</v>
      </c>
      <c r="AU227" s="218" t="s">
        <v>122</v>
      </c>
      <c r="AV227" s="13" t="s">
        <v>122</v>
      </c>
      <c r="AW227" s="13" t="s">
        <v>30</v>
      </c>
      <c r="AX227" s="13" t="s">
        <v>74</v>
      </c>
      <c r="AY227" s="218" t="s">
        <v>114</v>
      </c>
    </row>
    <row r="228" spans="1:65" s="14" customFormat="1" ht="11.25">
      <c r="B228" s="219"/>
      <c r="C228" s="220"/>
      <c r="D228" s="209" t="s">
        <v>124</v>
      </c>
      <c r="E228" s="221" t="s">
        <v>1</v>
      </c>
      <c r="F228" s="222" t="s">
        <v>126</v>
      </c>
      <c r="G228" s="220"/>
      <c r="H228" s="223">
        <v>21.606999999999999</v>
      </c>
      <c r="I228" s="224"/>
      <c r="J228" s="220"/>
      <c r="K228" s="220"/>
      <c r="L228" s="225"/>
      <c r="M228" s="226"/>
      <c r="N228" s="227"/>
      <c r="O228" s="227"/>
      <c r="P228" s="227"/>
      <c r="Q228" s="227"/>
      <c r="R228" s="227"/>
      <c r="S228" s="227"/>
      <c r="T228" s="228"/>
      <c r="AT228" s="229" t="s">
        <v>124</v>
      </c>
      <c r="AU228" s="229" t="s">
        <v>122</v>
      </c>
      <c r="AV228" s="14" t="s">
        <v>121</v>
      </c>
      <c r="AW228" s="14" t="s">
        <v>30</v>
      </c>
      <c r="AX228" s="14" t="s">
        <v>78</v>
      </c>
      <c r="AY228" s="229" t="s">
        <v>114</v>
      </c>
    </row>
    <row r="229" spans="1:65" s="2" customFormat="1" ht="31.9" customHeight="1">
      <c r="A229" s="33"/>
      <c r="B229" s="34"/>
      <c r="C229" s="193" t="s">
        <v>332</v>
      </c>
      <c r="D229" s="193" t="s">
        <v>117</v>
      </c>
      <c r="E229" s="194" t="s">
        <v>333</v>
      </c>
      <c r="F229" s="195" t="s">
        <v>334</v>
      </c>
      <c r="G229" s="196" t="s">
        <v>181</v>
      </c>
      <c r="H229" s="197">
        <v>2</v>
      </c>
      <c r="I229" s="198"/>
      <c r="J229" s="199">
        <f>ROUND(I229*H229,2)</f>
        <v>0</v>
      </c>
      <c r="K229" s="200"/>
      <c r="L229" s="38"/>
      <c r="M229" s="201" t="s">
        <v>1</v>
      </c>
      <c r="N229" s="202" t="s">
        <v>40</v>
      </c>
      <c r="O229" s="74"/>
      <c r="P229" s="203">
        <f>O229*H229</f>
        <v>0</v>
      </c>
      <c r="Q229" s="203">
        <v>0</v>
      </c>
      <c r="R229" s="203">
        <f>Q229*H229</f>
        <v>0</v>
      </c>
      <c r="S229" s="203">
        <v>0</v>
      </c>
      <c r="T229" s="204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205" t="s">
        <v>183</v>
      </c>
      <c r="AT229" s="205" t="s">
        <v>117</v>
      </c>
      <c r="AU229" s="205" t="s">
        <v>122</v>
      </c>
      <c r="AY229" s="16" t="s">
        <v>114</v>
      </c>
      <c r="BE229" s="206">
        <f>IF(N229="základná",J229,0)</f>
        <v>0</v>
      </c>
      <c r="BF229" s="206">
        <f>IF(N229="znížená",J229,0)</f>
        <v>0</v>
      </c>
      <c r="BG229" s="206">
        <f>IF(N229="zákl. prenesená",J229,0)</f>
        <v>0</v>
      </c>
      <c r="BH229" s="206">
        <f>IF(N229="zníž. prenesená",J229,0)</f>
        <v>0</v>
      </c>
      <c r="BI229" s="206">
        <f>IF(N229="nulová",J229,0)</f>
        <v>0</v>
      </c>
      <c r="BJ229" s="16" t="s">
        <v>122</v>
      </c>
      <c r="BK229" s="206">
        <f>ROUND(I229*H229,2)</f>
        <v>0</v>
      </c>
      <c r="BL229" s="16" t="s">
        <v>183</v>
      </c>
      <c r="BM229" s="205" t="s">
        <v>335</v>
      </c>
    </row>
    <row r="230" spans="1:65" s="2" customFormat="1" ht="42.75" customHeight="1">
      <c r="A230" s="33"/>
      <c r="B230" s="34"/>
      <c r="C230" s="230" t="s">
        <v>336</v>
      </c>
      <c r="D230" s="230" t="s">
        <v>178</v>
      </c>
      <c r="E230" s="231" t="s">
        <v>337</v>
      </c>
      <c r="F230" s="232" t="s">
        <v>338</v>
      </c>
      <c r="G230" s="233" t="s">
        <v>181</v>
      </c>
      <c r="H230" s="234">
        <v>1</v>
      </c>
      <c r="I230" s="235"/>
      <c r="J230" s="236">
        <f>ROUND(I230*H230,2)</f>
        <v>0</v>
      </c>
      <c r="K230" s="237"/>
      <c r="L230" s="238"/>
      <c r="M230" s="239" t="s">
        <v>1</v>
      </c>
      <c r="N230" s="240" t="s">
        <v>40</v>
      </c>
      <c r="O230" s="74"/>
      <c r="P230" s="203">
        <f>O230*H230</f>
        <v>0</v>
      </c>
      <c r="Q230" s="203">
        <v>9.1499999999999998E-2</v>
      </c>
      <c r="R230" s="203">
        <f>Q230*H230</f>
        <v>9.1499999999999998E-2</v>
      </c>
      <c r="S230" s="203">
        <v>0</v>
      </c>
      <c r="T230" s="204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205" t="s">
        <v>321</v>
      </c>
      <c r="AT230" s="205" t="s">
        <v>178</v>
      </c>
      <c r="AU230" s="205" t="s">
        <v>122</v>
      </c>
      <c r="AY230" s="16" t="s">
        <v>114</v>
      </c>
      <c r="BE230" s="206">
        <f>IF(N230="základná",J230,0)</f>
        <v>0</v>
      </c>
      <c r="BF230" s="206">
        <f>IF(N230="znížená",J230,0)</f>
        <v>0</v>
      </c>
      <c r="BG230" s="206">
        <f>IF(N230="zákl. prenesená",J230,0)</f>
        <v>0</v>
      </c>
      <c r="BH230" s="206">
        <f>IF(N230="zníž. prenesená",J230,0)</f>
        <v>0</v>
      </c>
      <c r="BI230" s="206">
        <f>IF(N230="nulová",J230,0)</f>
        <v>0</v>
      </c>
      <c r="BJ230" s="16" t="s">
        <v>122</v>
      </c>
      <c r="BK230" s="206">
        <f>ROUND(I230*H230,2)</f>
        <v>0</v>
      </c>
      <c r="BL230" s="16" t="s">
        <v>183</v>
      </c>
      <c r="BM230" s="205" t="s">
        <v>339</v>
      </c>
    </row>
    <row r="231" spans="1:65" s="2" customFormat="1" ht="36.75" customHeight="1">
      <c r="A231" s="33"/>
      <c r="B231" s="34"/>
      <c r="C231" s="230" t="s">
        <v>340</v>
      </c>
      <c r="D231" s="230" t="s">
        <v>178</v>
      </c>
      <c r="E231" s="231" t="s">
        <v>341</v>
      </c>
      <c r="F231" s="232" t="s">
        <v>342</v>
      </c>
      <c r="G231" s="233" t="s">
        <v>181</v>
      </c>
      <c r="H231" s="234">
        <v>1</v>
      </c>
      <c r="I231" s="235"/>
      <c r="J231" s="236">
        <f>ROUND(I231*H231,2)</f>
        <v>0</v>
      </c>
      <c r="K231" s="237"/>
      <c r="L231" s="238"/>
      <c r="M231" s="239" t="s">
        <v>1</v>
      </c>
      <c r="N231" s="240" t="s">
        <v>40</v>
      </c>
      <c r="O231" s="74"/>
      <c r="P231" s="203">
        <f>O231*H231</f>
        <v>0</v>
      </c>
      <c r="Q231" s="203">
        <v>2.0500000000000001E-2</v>
      </c>
      <c r="R231" s="203">
        <f>Q231*H231</f>
        <v>2.0500000000000001E-2</v>
      </c>
      <c r="S231" s="203">
        <v>0</v>
      </c>
      <c r="T231" s="204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205" t="s">
        <v>321</v>
      </c>
      <c r="AT231" s="205" t="s">
        <v>178</v>
      </c>
      <c r="AU231" s="205" t="s">
        <v>122</v>
      </c>
      <c r="AY231" s="16" t="s">
        <v>114</v>
      </c>
      <c r="BE231" s="206">
        <f>IF(N231="základná",J231,0)</f>
        <v>0</v>
      </c>
      <c r="BF231" s="206">
        <f>IF(N231="znížená",J231,0)</f>
        <v>0</v>
      </c>
      <c r="BG231" s="206">
        <f>IF(N231="zákl. prenesená",J231,0)</f>
        <v>0</v>
      </c>
      <c r="BH231" s="206">
        <f>IF(N231="zníž. prenesená",J231,0)</f>
        <v>0</v>
      </c>
      <c r="BI231" s="206">
        <f>IF(N231="nulová",J231,0)</f>
        <v>0</v>
      </c>
      <c r="BJ231" s="16" t="s">
        <v>122</v>
      </c>
      <c r="BK231" s="206">
        <f>ROUND(I231*H231,2)</f>
        <v>0</v>
      </c>
      <c r="BL231" s="16" t="s">
        <v>183</v>
      </c>
      <c r="BM231" s="205" t="s">
        <v>343</v>
      </c>
    </row>
    <row r="232" spans="1:65" s="2" customFormat="1" ht="23.45" customHeight="1">
      <c r="A232" s="33"/>
      <c r="B232" s="34"/>
      <c r="C232" s="193" t="s">
        <v>344</v>
      </c>
      <c r="D232" s="193" t="s">
        <v>117</v>
      </c>
      <c r="E232" s="194" t="s">
        <v>345</v>
      </c>
      <c r="F232" s="195" t="s">
        <v>346</v>
      </c>
      <c r="G232" s="196" t="s">
        <v>181</v>
      </c>
      <c r="H232" s="197">
        <v>3</v>
      </c>
      <c r="I232" s="198"/>
      <c r="J232" s="199">
        <f>ROUND(I232*H232,2)</f>
        <v>0</v>
      </c>
      <c r="K232" s="200"/>
      <c r="L232" s="38"/>
      <c r="M232" s="201" t="s">
        <v>1</v>
      </c>
      <c r="N232" s="202" t="s">
        <v>40</v>
      </c>
      <c r="O232" s="74"/>
      <c r="P232" s="203">
        <f>O232*H232</f>
        <v>0</v>
      </c>
      <c r="Q232" s="203">
        <v>0</v>
      </c>
      <c r="R232" s="203">
        <f>Q232*H232</f>
        <v>0</v>
      </c>
      <c r="S232" s="203">
        <v>0.192</v>
      </c>
      <c r="T232" s="204">
        <f>S232*H232</f>
        <v>0.57600000000000007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205" t="s">
        <v>183</v>
      </c>
      <c r="AT232" s="205" t="s">
        <v>117</v>
      </c>
      <c r="AU232" s="205" t="s">
        <v>122</v>
      </c>
      <c r="AY232" s="16" t="s">
        <v>114</v>
      </c>
      <c r="BE232" s="206">
        <f>IF(N232="základná",J232,0)</f>
        <v>0</v>
      </c>
      <c r="BF232" s="206">
        <f>IF(N232="znížená",J232,0)</f>
        <v>0</v>
      </c>
      <c r="BG232" s="206">
        <f>IF(N232="zákl. prenesená",J232,0)</f>
        <v>0</v>
      </c>
      <c r="BH232" s="206">
        <f>IF(N232="zníž. prenesená",J232,0)</f>
        <v>0</v>
      </c>
      <c r="BI232" s="206">
        <f>IF(N232="nulová",J232,0)</f>
        <v>0</v>
      </c>
      <c r="BJ232" s="16" t="s">
        <v>122</v>
      </c>
      <c r="BK232" s="206">
        <f>ROUND(I232*H232,2)</f>
        <v>0</v>
      </c>
      <c r="BL232" s="16" t="s">
        <v>183</v>
      </c>
      <c r="BM232" s="205" t="s">
        <v>347</v>
      </c>
    </row>
    <row r="233" spans="1:65" s="2" customFormat="1" ht="23.45" customHeight="1">
      <c r="A233" s="33"/>
      <c r="B233" s="34"/>
      <c r="C233" s="193" t="s">
        <v>348</v>
      </c>
      <c r="D233" s="193" t="s">
        <v>117</v>
      </c>
      <c r="E233" s="194" t="s">
        <v>349</v>
      </c>
      <c r="F233" s="195" t="s">
        <v>350</v>
      </c>
      <c r="G233" s="196" t="s">
        <v>225</v>
      </c>
      <c r="H233" s="197">
        <v>0.31</v>
      </c>
      <c r="I233" s="198"/>
      <c r="J233" s="199">
        <f>ROUND(I233*H233,2)</f>
        <v>0</v>
      </c>
      <c r="K233" s="200"/>
      <c r="L233" s="38"/>
      <c r="M233" s="241" t="s">
        <v>1</v>
      </c>
      <c r="N233" s="242" t="s">
        <v>40</v>
      </c>
      <c r="O233" s="243"/>
      <c r="P233" s="244">
        <f>O233*H233</f>
        <v>0</v>
      </c>
      <c r="Q233" s="244">
        <v>0</v>
      </c>
      <c r="R233" s="244">
        <f>Q233*H233</f>
        <v>0</v>
      </c>
      <c r="S233" s="244">
        <v>0</v>
      </c>
      <c r="T233" s="245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205" t="s">
        <v>183</v>
      </c>
      <c r="AT233" s="205" t="s">
        <v>117</v>
      </c>
      <c r="AU233" s="205" t="s">
        <v>122</v>
      </c>
      <c r="AY233" s="16" t="s">
        <v>114</v>
      </c>
      <c r="BE233" s="206">
        <f>IF(N233="základná",J233,0)</f>
        <v>0</v>
      </c>
      <c r="BF233" s="206">
        <f>IF(N233="znížená",J233,0)</f>
        <v>0</v>
      </c>
      <c r="BG233" s="206">
        <f>IF(N233="zákl. prenesená",J233,0)</f>
        <v>0</v>
      </c>
      <c r="BH233" s="206">
        <f>IF(N233="zníž. prenesená",J233,0)</f>
        <v>0</v>
      </c>
      <c r="BI233" s="206">
        <f>IF(N233="nulová",J233,0)</f>
        <v>0</v>
      </c>
      <c r="BJ233" s="16" t="s">
        <v>122</v>
      </c>
      <c r="BK233" s="206">
        <f>ROUND(I233*H233,2)</f>
        <v>0</v>
      </c>
      <c r="BL233" s="16" t="s">
        <v>183</v>
      </c>
      <c r="BM233" s="205" t="s">
        <v>351</v>
      </c>
    </row>
    <row r="234" spans="1:65" s="2" customFormat="1" ht="6.95" customHeight="1">
      <c r="A234" s="33"/>
      <c r="B234" s="57"/>
      <c r="C234" s="58"/>
      <c r="D234" s="58"/>
      <c r="E234" s="58"/>
      <c r="F234" s="58"/>
      <c r="G234" s="58"/>
      <c r="H234" s="58"/>
      <c r="I234" s="58"/>
      <c r="J234" s="58"/>
      <c r="K234" s="58"/>
      <c r="L234" s="38"/>
      <c r="M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</row>
  </sheetData>
  <sheetProtection algorithmName="SHA-512" hashValue="JTFY163cn4xbhPN/ihVUXxmYrZu/SVdg2GYZgf3muJ3PYNruItp75qVbhv0zKKlpT1v/gv0/ZA0khZiu16BbmA==" saltValue="jNHOmJCuMkPHv/Kh5ad513uDhh4OGouc1nSto+SQNbPUETfGZbFJvokaY0abY4jSw6iSdWYSTXsB+L66+0POxw==" spinCount="100000" sheet="1" objects="1" scenarios="1" formatColumns="0" formatRows="0" autoFilter="0"/>
  <autoFilter ref="C124:K233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295-1 - Rekonštrukcia opl...</vt:lpstr>
      <vt:lpstr>'295-1 - Rekonštrukcia opl...'!Názvy_tlače</vt:lpstr>
      <vt:lpstr>'Rekapitulácia stavby'!Názvy_tlače</vt:lpstr>
      <vt:lpstr>'295-1 - Rekonštrukcia opl...'!Oblasť_tlače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Zdeno Lalka</dc:creator>
  <cp:lastModifiedBy>UZIVATEL</cp:lastModifiedBy>
  <dcterms:created xsi:type="dcterms:W3CDTF">2025-12-08T18:01:37Z</dcterms:created>
  <dcterms:modified xsi:type="dcterms:W3CDTF">2026-03-20T09:46:19Z</dcterms:modified>
</cp:coreProperties>
</file>